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Вводные данные" sheetId="1" r:id="rId1"/>
    <sheet name="Расчёт ЛФП" sheetId="2" r:id="rId2"/>
    <sheet name="доп необходимые расчеты" sheetId="7" state="veryHidden" r:id="rId3"/>
  </sheets>
  <calcPr calcId="125725"/>
</workbook>
</file>

<file path=xl/calcChain.xml><?xml version="1.0" encoding="utf-8"?>
<calcChain xmlns="http://schemas.openxmlformats.org/spreadsheetml/2006/main">
  <c r="C8" i="2"/>
  <c r="E33" i="1" l="1"/>
  <c r="E5" i="7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"/>
  <c r="A5" l="1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B4"/>
  <c r="C4"/>
  <c r="A4"/>
  <c r="G36" i="2" l="1"/>
  <c r="H36"/>
  <c r="H7"/>
  <c r="G7"/>
  <c r="H50"/>
  <c r="H30"/>
  <c r="H10"/>
  <c r="G17"/>
  <c r="G22"/>
  <c r="G30"/>
  <c r="G15"/>
  <c r="G10"/>
  <c r="H15"/>
  <c r="H17"/>
  <c r="H22"/>
  <c r="H6"/>
  <c r="G8"/>
  <c r="G9"/>
  <c r="G11"/>
  <c r="G12"/>
  <c r="G13"/>
  <c r="G14"/>
  <c r="G16"/>
  <c r="G18"/>
  <c r="G19"/>
  <c r="G20"/>
  <c r="G21"/>
  <c r="G23"/>
  <c r="G24"/>
  <c r="G25"/>
  <c r="G26"/>
  <c r="G27"/>
  <c r="G28"/>
  <c r="G29"/>
  <c r="G31"/>
  <c r="G32"/>
  <c r="G33"/>
  <c r="G34"/>
  <c r="G35"/>
  <c r="G37"/>
  <c r="G38"/>
  <c r="G39"/>
  <c r="G40"/>
  <c r="G41"/>
  <c r="G42"/>
  <c r="G43"/>
  <c r="G44"/>
  <c r="G45"/>
  <c r="G46"/>
  <c r="G47"/>
  <c r="G48"/>
  <c r="G49"/>
  <c r="G50"/>
  <c r="G6"/>
  <c r="H8"/>
  <c r="H9"/>
  <c r="H11"/>
  <c r="H12"/>
  <c r="H13"/>
  <c r="H14"/>
  <c r="H16"/>
  <c r="H18"/>
  <c r="H19"/>
  <c r="H20"/>
  <c r="H21"/>
  <c r="H23"/>
  <c r="H24"/>
  <c r="H25"/>
  <c r="H26"/>
  <c r="H27"/>
  <c r="H28"/>
  <c r="H29"/>
  <c r="H31"/>
  <c r="H32"/>
  <c r="H33"/>
  <c r="H34"/>
  <c r="H35"/>
  <c r="H37"/>
  <c r="H38"/>
  <c r="H39"/>
  <c r="H40"/>
  <c r="H41"/>
  <c r="H42"/>
  <c r="H43"/>
  <c r="H44"/>
  <c r="H45"/>
  <c r="H46"/>
  <c r="H47"/>
  <c r="H48"/>
  <c r="H49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7"/>
  <c r="C6"/>
  <c r="C44" i="1" l="1"/>
  <c r="C33"/>
  <c r="D6" i="2" l="1"/>
  <c r="F6" s="1"/>
  <c r="F4" i="7" s="1"/>
  <c r="C21" i="1"/>
  <c r="D7" i="2" l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E6"/>
  <c r="F7" l="1"/>
  <c r="E7" l="1"/>
  <c r="F8" s="1"/>
  <c r="F6" i="7" s="1"/>
  <c r="F5"/>
  <c r="E8" i="2" l="1"/>
  <c r="F9" s="1"/>
  <c r="E9" l="1"/>
  <c r="F10" s="1"/>
  <c r="F7" i="7"/>
  <c r="E10" i="2" l="1"/>
  <c r="F11" s="1"/>
  <c r="F8" i="7"/>
  <c r="E11" i="2" l="1"/>
  <c r="F12" s="1"/>
  <c r="F9" i="7"/>
  <c r="E12" i="2" l="1"/>
  <c r="F13" s="1"/>
  <c r="F10" i="7"/>
  <c r="E13" i="2" l="1"/>
  <c r="F14" s="1"/>
  <c r="F11" i="7"/>
  <c r="E14" i="2" l="1"/>
  <c r="F15" s="1"/>
  <c r="F12" i="7"/>
  <c r="E15" i="2" l="1"/>
  <c r="F16" s="1"/>
  <c r="F13" i="7"/>
  <c r="E16" i="2" l="1"/>
  <c r="F17" s="1"/>
  <c r="F14" i="7"/>
  <c r="E17" i="2" l="1"/>
  <c r="F18" s="1"/>
  <c r="F15" i="7"/>
  <c r="E18" i="2" l="1"/>
  <c r="F19" s="1"/>
  <c r="F16" i="7"/>
  <c r="E19" i="2" l="1"/>
  <c r="F20" s="1"/>
  <c r="F17" i="7"/>
  <c r="E20" i="2" l="1"/>
  <c r="F21" s="1"/>
  <c r="F18" i="7"/>
  <c r="E21" i="2" l="1"/>
  <c r="F22" s="1"/>
  <c r="F19" i="7"/>
  <c r="E22" i="2" l="1"/>
  <c r="F23" s="1"/>
  <c r="F20" i="7"/>
  <c r="E23" i="2" l="1"/>
  <c r="F24" s="1"/>
  <c r="F21" i="7"/>
  <c r="E24" i="2" l="1"/>
  <c r="F25" s="1"/>
  <c r="F22" i="7"/>
  <c r="E25" i="2" l="1"/>
  <c r="F26" s="1"/>
  <c r="F23" i="7"/>
  <c r="E26" i="2" l="1"/>
  <c r="F27" s="1"/>
  <c r="F24" i="7"/>
  <c r="E27" i="2" l="1"/>
  <c r="F28" s="1"/>
  <c r="F25" i="7"/>
  <c r="E28" i="2" l="1"/>
  <c r="F29" s="1"/>
  <c r="F26" i="7"/>
  <c r="E29" i="2" l="1"/>
  <c r="F30" s="1"/>
  <c r="F27" i="7"/>
  <c r="E30" i="2" l="1"/>
  <c r="F31" s="1"/>
  <c r="F28" i="7"/>
  <c r="E31" i="2" l="1"/>
  <c r="F32" s="1"/>
  <c r="F29" i="7"/>
  <c r="E32" i="2" l="1"/>
  <c r="F33" s="1"/>
  <c r="F30" i="7"/>
  <c r="E33" i="2" l="1"/>
  <c r="F34" s="1"/>
  <c r="F31" i="7"/>
  <c r="E34" i="2" l="1"/>
  <c r="F35" s="1"/>
  <c r="F32" i="7"/>
  <c r="E35" i="2" l="1"/>
  <c r="F36" s="1"/>
  <c r="F34" i="7" s="1"/>
  <c r="F33"/>
  <c r="E36" i="2" l="1"/>
  <c r="F37" s="1"/>
  <c r="E37" l="1"/>
  <c r="F38" s="1"/>
  <c r="F35" i="7"/>
  <c r="F33" i="1" s="1"/>
  <c r="E38" i="2" l="1"/>
  <c r="F39" s="1"/>
  <c r="F36" i="7"/>
  <c r="E39" i="2" l="1"/>
  <c r="F40" s="1"/>
  <c r="F37" i="7"/>
  <c r="E40" i="2" l="1"/>
  <c r="F41" s="1"/>
  <c r="F38" i="7"/>
  <c r="E41" i="2" l="1"/>
  <c r="F42" s="1"/>
  <c r="F39" i="7"/>
  <c r="E42" i="2" l="1"/>
  <c r="F43" s="1"/>
  <c r="F40" i="7"/>
  <c r="E43" i="2" l="1"/>
  <c r="F44" s="1"/>
  <c r="F41" i="7"/>
  <c r="E44" i="2" l="1"/>
  <c r="F45" s="1"/>
  <c r="F42" i="7"/>
  <c r="E45" i="2" l="1"/>
  <c r="F46" s="1"/>
  <c r="F43" i="7"/>
  <c r="E46" i="2" l="1"/>
  <c r="F47" s="1"/>
  <c r="F44" i="7"/>
  <c r="E47" i="2" l="1"/>
  <c r="F48" s="1"/>
  <c r="F45" i="7"/>
  <c r="E48" i="2" l="1"/>
  <c r="F49" s="1"/>
  <c r="F46" i="7"/>
  <c r="E49" i="2" l="1"/>
  <c r="F50" s="1"/>
  <c r="F47" i="7"/>
  <c r="E50" i="2" l="1"/>
  <c r="F48" i="7"/>
</calcChain>
</file>

<file path=xl/comments1.xml><?xml version="1.0" encoding="utf-8"?>
<comments xmlns="http://schemas.openxmlformats.org/spreadsheetml/2006/main">
  <authors>
    <author>Дарья</author>
  </authors>
  <commentList>
    <comment ref="G2" authorId="0">
      <text>
        <r>
          <rPr>
            <sz val="9"/>
            <color indexed="81"/>
            <rFont val="Tahoma"/>
            <family val="2"/>
            <charset val="204"/>
          </rPr>
          <t xml:space="preserve">для определения процента доходности проконсультируйтесь с экспертом в Вашем регионе </t>
        </r>
      </text>
    </comment>
    <comment ref="C4" authorId="0">
      <text>
        <r>
          <rPr>
            <sz val="9"/>
            <color indexed="81"/>
            <rFont val="Tahoma"/>
            <family val="2"/>
            <charset val="204"/>
          </rPr>
          <t>из Ваших введенных данных</t>
        </r>
      </text>
    </comment>
    <comment ref="G4" authorId="0">
      <text>
        <r>
          <rPr>
            <sz val="9"/>
            <color indexed="81"/>
            <rFont val="Tahoma"/>
            <family val="2"/>
            <charset val="204"/>
          </rPr>
          <t>из Ваших введенных данных</t>
        </r>
      </text>
    </comment>
  </commentList>
</comments>
</file>

<file path=xl/sharedStrings.xml><?xml version="1.0" encoding="utf-8"?>
<sst xmlns="http://schemas.openxmlformats.org/spreadsheetml/2006/main" count="96" uniqueCount="63">
  <si>
    <t>Квартира</t>
  </si>
  <si>
    <t>Депозит</t>
  </si>
  <si>
    <t>Квартиры детям</t>
  </si>
  <si>
    <t>Год</t>
  </si>
  <si>
    <t>Инвестиционная прибыль</t>
  </si>
  <si>
    <t>Изъятия</t>
  </si>
  <si>
    <t>Сергей</t>
  </si>
  <si>
    <t>Наталья</t>
  </si>
  <si>
    <t>Автомобиль 1</t>
  </si>
  <si>
    <t>Автомобиль 2</t>
  </si>
  <si>
    <t>Образование 1 ребенка</t>
  </si>
  <si>
    <t>Образование 2 ребенка</t>
  </si>
  <si>
    <t>Покупка дома</t>
  </si>
  <si>
    <t>1 ребенок</t>
  </si>
  <si>
    <t>2 ребенок</t>
  </si>
  <si>
    <t>…</t>
  </si>
  <si>
    <t>Доходы:</t>
  </si>
  <si>
    <t>Расходы:</t>
  </si>
  <si>
    <t>Дельта:</t>
  </si>
  <si>
    <t>Долг:</t>
  </si>
  <si>
    <t>Расчёт личного финансового плана</t>
  </si>
  <si>
    <t>План. доходность:</t>
  </si>
  <si>
    <t>В каком году</t>
  </si>
  <si>
    <t>Личный финансовый план                                                                      www.anderidagroup.com</t>
  </si>
  <si>
    <t>Украина</t>
  </si>
  <si>
    <t>Кипр</t>
  </si>
  <si>
    <t>Эстония</t>
  </si>
  <si>
    <t>Россия</t>
  </si>
  <si>
    <t>Внимание! В каждом регионе существуют особенности законодательства, которые необходимо учитывать при инвестировании. Обязательно проконсультируйтесь с экспертом в своём регионе.</t>
  </si>
  <si>
    <t>1. Члены семьи</t>
  </si>
  <si>
    <r>
      <rPr>
        <b/>
        <sz val="10"/>
        <color theme="1"/>
        <rFont val="Calibri"/>
        <family val="2"/>
        <charset val="204"/>
        <scheme val="minor"/>
      </rPr>
      <t xml:space="preserve">1. </t>
    </r>
    <r>
      <rPr>
        <sz val="8"/>
        <color theme="1"/>
        <rFont val="Calibri"/>
        <family val="2"/>
        <charset val="204"/>
        <scheme val="minor"/>
      </rPr>
      <t>Опишите состав Вашей семьи</t>
    </r>
  </si>
  <si>
    <r>
      <rPr>
        <b/>
        <sz val="10"/>
        <color theme="1"/>
        <rFont val="Calibri"/>
        <family val="2"/>
        <charset val="204"/>
        <scheme val="minor"/>
      </rPr>
      <t xml:space="preserve">2. </t>
    </r>
    <r>
      <rPr>
        <sz val="8"/>
        <color theme="1"/>
        <rFont val="Calibri"/>
        <family val="2"/>
        <charset val="204"/>
        <scheme val="minor"/>
      </rPr>
      <t>Внесите Ваши доходы и расходы для определения дельты</t>
    </r>
  </si>
  <si>
    <r>
      <rPr>
        <b/>
        <sz val="10"/>
        <color theme="1"/>
        <rFont val="Calibri"/>
        <family val="2"/>
        <charset val="204"/>
        <scheme val="minor"/>
      </rPr>
      <t xml:space="preserve">3. </t>
    </r>
    <r>
      <rPr>
        <sz val="8"/>
        <color theme="1"/>
        <rFont val="Calibri"/>
        <family val="2"/>
        <charset val="204"/>
        <scheme val="minor"/>
      </rPr>
      <t>Укажите Ваши активы и пассивы</t>
    </r>
  </si>
  <si>
    <t>3.1 Активы</t>
  </si>
  <si>
    <t>3.2 Пассивы</t>
  </si>
  <si>
    <r>
      <rPr>
        <b/>
        <sz val="10"/>
        <color theme="1"/>
        <rFont val="Calibri"/>
        <family val="2"/>
        <charset val="204"/>
        <scheme val="minor"/>
      </rPr>
      <t xml:space="preserve">4. </t>
    </r>
    <r>
      <rPr>
        <sz val="8"/>
        <color theme="1"/>
        <rFont val="Calibri"/>
        <family val="2"/>
        <charset val="204"/>
        <scheme val="minor"/>
      </rPr>
      <t>Оцените Ваши возможности инвестирования в месяц</t>
    </r>
  </si>
  <si>
    <r>
      <rPr>
        <b/>
        <sz val="10"/>
        <color theme="1"/>
        <rFont val="Calibri"/>
        <family val="2"/>
        <charset val="204"/>
        <scheme val="minor"/>
      </rPr>
      <t xml:space="preserve">5. </t>
    </r>
    <r>
      <rPr>
        <sz val="8"/>
        <color theme="1"/>
        <rFont val="Calibri"/>
        <family val="2"/>
        <charset val="204"/>
        <scheme val="minor"/>
      </rPr>
      <t>Укажите желаемую дату выхода на пассивный доход</t>
    </r>
  </si>
  <si>
    <t>4. Инвестиции</t>
  </si>
  <si>
    <t>2. Доходы/расходы, в месяц</t>
  </si>
  <si>
    <r>
      <rPr>
        <b/>
        <sz val="10"/>
        <color theme="1"/>
        <rFont val="Calibri"/>
        <family val="2"/>
        <charset val="204"/>
        <scheme val="minor"/>
      </rPr>
      <t xml:space="preserve">6. </t>
    </r>
    <r>
      <rPr>
        <sz val="8"/>
        <color theme="1"/>
        <rFont val="Calibri"/>
        <family val="2"/>
        <charset val="204"/>
        <scheme val="minor"/>
      </rPr>
      <t>Определите Ваши долгосрочные цели</t>
    </r>
  </si>
  <si>
    <t>Возможная сумма инвестирования, в мес.</t>
  </si>
  <si>
    <r>
      <rPr>
        <b/>
        <sz val="10"/>
        <color theme="1"/>
        <rFont val="Calibri"/>
        <family val="2"/>
        <charset val="204"/>
        <scheme val="minor"/>
      </rPr>
      <t>7.</t>
    </r>
    <r>
      <rPr>
        <sz val="8"/>
        <color theme="1"/>
        <rFont val="Calibri"/>
        <family val="2"/>
        <charset val="204"/>
        <scheme val="minor"/>
      </rPr>
      <t xml:space="preserve"> Получите результат</t>
    </r>
  </si>
  <si>
    <t>7. Результат:</t>
  </si>
  <si>
    <t>8. Получите консультацию эксперта в своём регионе:</t>
  </si>
  <si>
    <t>Сумма, EUR</t>
  </si>
  <si>
    <t>Доход в мес, EUR:</t>
  </si>
  <si>
    <t>5. Выход на пассивный доход, год</t>
  </si>
  <si>
    <t>Автомобиль Сергея</t>
  </si>
  <si>
    <t>Автомобиль Натальи</t>
  </si>
  <si>
    <t>Итого:</t>
  </si>
  <si>
    <t>Заполните все зелёные поля</t>
  </si>
  <si>
    <t>Выход на пассивный доход, год:</t>
  </si>
  <si>
    <t xml:space="preserve">Узнайте размер пассивного дохода при реализации Ваших финансовых целей. </t>
  </si>
  <si>
    <t>Возраст, лет</t>
  </si>
  <si>
    <t>6. Планируемые затраты</t>
  </si>
  <si>
    <r>
      <rPr>
        <b/>
        <sz val="10"/>
        <color theme="1"/>
        <rFont val="Calibri"/>
        <family val="2"/>
        <charset val="204"/>
        <scheme val="minor"/>
      </rPr>
      <t xml:space="preserve">8. </t>
    </r>
    <r>
      <rPr>
        <sz val="8"/>
        <color theme="1"/>
        <rFont val="Calibri"/>
        <family val="2"/>
        <charset val="204"/>
        <scheme val="minor"/>
      </rPr>
      <t>Проконсультируйтесь с экспертом</t>
    </r>
  </si>
  <si>
    <t>Сумма взносов в год</t>
  </si>
  <si>
    <t>Сумма</t>
  </si>
  <si>
    <t>Вид планируемой затраты</t>
  </si>
  <si>
    <t>№ п/п</t>
  </si>
  <si>
    <t>Данные на конец года</t>
  </si>
  <si>
    <t>вложенные средства</t>
  </si>
  <si>
    <t>баланс счета</t>
  </si>
</sst>
</file>

<file path=xl/styles.xml><?xml version="1.0" encoding="utf-8"?>
<styleSheet xmlns="http://schemas.openxmlformats.org/spreadsheetml/2006/main">
  <numFmts count="5">
    <numFmt numFmtId="164" formatCode="_-* #,##0.00\ _B_r_-;\-* #,##0.00\ _B_r_-;_-* &quot;-&quot;??\ _B_r_-;_-@_-"/>
    <numFmt numFmtId="165" formatCode="_-* #,##0\ _B_r_-;\-* #,##0\ _B_r_-;_-* &quot;-&quot;??\ _B_r_-;_-@_-"/>
    <numFmt numFmtId="166" formatCode="[$€-2]\ #,##0;\-[$€-2]\ #,##0"/>
    <numFmt numFmtId="167" formatCode="[$€-2]\ #,##0"/>
    <numFmt numFmtId="168" formatCode="0000&quot; г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FF0000"/>
      <name val="Arimo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sz val="8"/>
      <color theme="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FFCC66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.5"/>
      <color theme="0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.5"/>
      <color theme="1"/>
      <name val="Calibri"/>
      <family val="2"/>
      <charset val="204"/>
      <scheme val="minor"/>
    </font>
    <font>
      <b/>
      <sz val="10"/>
      <color rgb="FF000000"/>
      <name val="Arimo"/>
    </font>
    <font>
      <b/>
      <sz val="11"/>
      <color rgb="FF00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20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Protection="1">
      <protection locked="0" hidden="1"/>
    </xf>
    <xf numFmtId="167" fontId="0" fillId="5" borderId="1" xfId="0" applyNumberFormat="1" applyFill="1" applyBorder="1" applyProtection="1">
      <protection locked="0" hidden="1"/>
    </xf>
    <xf numFmtId="0" fontId="4" fillId="2" borderId="5" xfId="0" applyFont="1" applyFill="1" applyBorder="1" applyAlignment="1" applyProtection="1">
      <alignment horizontal="center" wrapText="1"/>
      <protection hidden="1"/>
    </xf>
    <xf numFmtId="3" fontId="4" fillId="2" borderId="5" xfId="0" applyNumberFormat="1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wrapText="1"/>
      <protection hidden="1"/>
    </xf>
    <xf numFmtId="165" fontId="2" fillId="0" borderId="0" xfId="1" applyNumberFormat="1" applyFont="1" applyBorder="1" applyAlignment="1" applyProtection="1">
      <alignment wrapText="1"/>
      <protection hidden="1"/>
    </xf>
    <xf numFmtId="0" fontId="7" fillId="0" borderId="0" xfId="0" applyFont="1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10" fontId="3" fillId="0" borderId="0" xfId="0" applyNumberFormat="1" applyFont="1" applyBorder="1" applyAlignment="1" applyProtection="1">
      <alignment horizont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3" fontId="2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3" fontId="4" fillId="0" borderId="1" xfId="1" applyNumberFormat="1" applyFont="1" applyBorder="1" applyAlignment="1" applyProtection="1">
      <alignment horizontal="right" wrapText="1"/>
      <protection hidden="1"/>
    </xf>
    <xf numFmtId="165" fontId="7" fillId="0" borderId="0" xfId="1" applyNumberFormat="1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Protection="1"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0" fontId="0" fillId="0" borderId="1" xfId="0" applyBorder="1" applyProtection="1">
      <protection hidden="1"/>
    </xf>
    <xf numFmtId="166" fontId="0" fillId="2" borderId="1" xfId="1" applyNumberFormat="1" applyFont="1" applyFill="1" applyBorder="1" applyAlignment="1" applyProtection="1">
      <alignment horizontal="center"/>
      <protection locked="0" hidden="1"/>
    </xf>
    <xf numFmtId="168" fontId="0" fillId="2" borderId="1" xfId="0" applyNumberFormat="1" applyFill="1" applyBorder="1" applyAlignment="1" applyProtection="1">
      <alignment horizontal="center"/>
      <protection locked="0" hidden="1"/>
    </xf>
    <xf numFmtId="0" fontId="1" fillId="3" borderId="1" xfId="0" applyFont="1" applyFill="1" applyBorder="1" applyProtection="1">
      <protection hidden="1"/>
    </xf>
    <xf numFmtId="0" fontId="0" fillId="2" borderId="1" xfId="0" applyNumberFormat="1" applyFill="1" applyBorder="1" applyAlignment="1" applyProtection="1">
      <alignment horizont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Border="1" applyProtection="1">
      <protection hidden="1"/>
    </xf>
    <xf numFmtId="167" fontId="1" fillId="6" borderId="5" xfId="1" applyNumberFormat="1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Protection="1">
      <protection hidden="1"/>
    </xf>
    <xf numFmtId="167" fontId="1" fillId="0" borderId="1" xfId="0" applyNumberFormat="1" applyFont="1" applyBorder="1" applyAlignment="1" applyProtection="1">
      <alignment horizontal="center"/>
      <protection hidden="1"/>
    </xf>
    <xf numFmtId="0" fontId="16" fillId="8" borderId="1" xfId="0" applyFont="1" applyFill="1" applyBorder="1" applyAlignment="1" applyProtection="1">
      <alignment horizontal="center"/>
      <protection hidden="1"/>
    </xf>
    <xf numFmtId="3" fontId="4" fillId="10" borderId="1" xfId="1" applyNumberFormat="1" applyFont="1" applyFill="1" applyBorder="1" applyAlignment="1" applyProtection="1">
      <alignment horizontal="center" wrapText="1"/>
      <protection hidden="1"/>
    </xf>
    <xf numFmtId="3" fontId="2" fillId="10" borderId="1" xfId="0" applyNumberFormat="1" applyFont="1" applyFill="1" applyBorder="1" applyAlignment="1" applyProtection="1">
      <alignment horizontal="center" wrapText="1"/>
      <protection hidden="1"/>
    </xf>
    <xf numFmtId="1" fontId="2" fillId="10" borderId="1" xfId="0" applyNumberFormat="1" applyFont="1" applyFill="1" applyBorder="1" applyAlignment="1" applyProtection="1">
      <alignment horizontal="center" wrapText="1"/>
      <protection hidden="1"/>
    </xf>
    <xf numFmtId="10" fontId="3" fillId="0" borderId="0" xfId="0" applyNumberFormat="1" applyFont="1" applyBorder="1" applyAlignment="1" applyProtection="1">
      <alignment horizontal="center" wrapText="1"/>
      <protection locked="0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right"/>
      <protection hidden="1"/>
    </xf>
    <xf numFmtId="0" fontId="9" fillId="7" borderId="0" xfId="0" applyFont="1" applyFill="1" applyAlignment="1" applyProtection="1">
      <alignment vertical="center"/>
      <protection hidden="1"/>
    </xf>
    <xf numFmtId="0" fontId="6" fillId="7" borderId="0" xfId="0" applyFont="1" applyFill="1" applyAlignment="1" applyProtection="1">
      <alignment vertical="center"/>
      <protection hidden="1"/>
    </xf>
    <xf numFmtId="0" fontId="12" fillId="4" borderId="0" xfId="0" applyFont="1" applyFill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center" vertical="center" wrapText="1"/>
      <protection hidden="1"/>
    </xf>
    <xf numFmtId="0" fontId="12" fillId="4" borderId="3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 applyProtection="1">
      <alignment horizontal="center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167" fontId="16" fillId="9" borderId="1" xfId="1" applyNumberFormat="1" applyFont="1" applyFill="1" applyBorder="1" applyAlignment="1" applyProtection="1">
      <alignment horizontal="center"/>
      <protection hidden="1"/>
    </xf>
    <xf numFmtId="0" fontId="13" fillId="4" borderId="0" xfId="0" applyFont="1" applyFill="1" applyAlignment="1" applyProtection="1">
      <alignment horizontal="center" vertical="center"/>
      <protection locked="0" hidden="1"/>
    </xf>
    <xf numFmtId="0" fontId="20" fillId="3" borderId="6" xfId="0" applyFont="1" applyFill="1" applyBorder="1" applyAlignment="1" applyProtection="1">
      <alignment horizontal="center" vertical="center" wrapText="1"/>
      <protection hidden="1"/>
    </xf>
    <xf numFmtId="0" fontId="20" fillId="3" borderId="7" xfId="0" applyFont="1" applyFill="1" applyBorder="1" applyAlignment="1" applyProtection="1">
      <alignment horizontal="center" vertical="center" wrapText="1"/>
      <protection hidden="1"/>
    </xf>
    <xf numFmtId="0" fontId="22" fillId="4" borderId="0" xfId="0" applyFont="1" applyFill="1" applyBorder="1" applyAlignment="1" applyProtection="1">
      <alignment horizontal="center" vertical="center"/>
      <protection hidden="1"/>
    </xf>
    <xf numFmtId="3" fontId="2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165" fontId="20" fillId="3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Финансовый" xfId="1" builtinId="3"/>
  </cellStyles>
  <dxfs count="3">
    <dxf>
      <font>
        <b val="0"/>
        <i/>
        <color rgb="FFFF0000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CCFFCC"/>
      <color rgb="FFFFCC66"/>
      <color rgb="FFFFCC00"/>
      <color rgb="FFCCFF99"/>
      <color rgb="FFFFB7E5"/>
      <color rgb="FFCC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nderidagroup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193860</xdr:colOff>
      <xdr:row>0</xdr:row>
      <xdr:rowOff>66263</xdr:rowOff>
    </xdr:from>
    <xdr:to>
      <xdr:col>6</xdr:col>
      <xdr:colOff>819978</xdr:colOff>
      <xdr:row>0</xdr:row>
      <xdr:rowOff>547579</xdr:rowOff>
    </xdr:to>
    <xdr:pic>
      <xdr:nvPicPr>
        <xdr:cNvPr id="1031" name="Picture 7" descr="https://anderidagroup.com/wp-content/themes/twentyseventeen/img/logo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70860" y="66263"/>
          <a:ext cx="626118" cy="48131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tonia.anderidagroup.com/" TargetMode="External"/><Relationship Id="rId2" Type="http://schemas.openxmlformats.org/officeDocument/2006/relationships/hyperlink" Target="http://ukraine.anderidagroup.com/" TargetMode="External"/><Relationship Id="rId1" Type="http://schemas.openxmlformats.org/officeDocument/2006/relationships/hyperlink" Target="http://cyprus.anderidagroup.com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nderidagroup.com/expert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H47"/>
  <sheetViews>
    <sheetView showGridLines="0" tabSelected="1" zoomScaleNormal="100" workbookViewId="0">
      <selection activeCell="F16" sqref="F16"/>
    </sheetView>
  </sheetViews>
  <sheetFormatPr defaultColWidth="0" defaultRowHeight="15" zeroHeight="1"/>
  <cols>
    <col min="1" max="1" width="2" style="3" customWidth="1"/>
    <col min="2" max="2" width="28.42578125" style="3" customWidth="1"/>
    <col min="3" max="3" width="12.28515625" style="26" bestFit="1" customWidth="1"/>
    <col min="4" max="4" width="4.42578125" style="3" customWidth="1"/>
    <col min="5" max="5" width="40.5703125" style="3" customWidth="1"/>
    <col min="6" max="6" width="17.28515625" style="3" customWidth="1"/>
    <col min="7" max="7" width="13.28515625" style="3" customWidth="1"/>
    <col min="8" max="8" width="2" style="3" customWidth="1"/>
    <col min="9" max="16384" width="9.140625" style="3" hidden="1"/>
  </cols>
  <sheetData>
    <row r="1" spans="2:7" ht="45.75" customHeight="1">
      <c r="B1" s="54" t="s">
        <v>23</v>
      </c>
      <c r="C1" s="55"/>
      <c r="D1" s="55"/>
      <c r="E1" s="55"/>
      <c r="F1" s="55"/>
      <c r="G1" s="55"/>
    </row>
    <row r="2" spans="2:7" ht="5.0999999999999996" customHeight="1">
      <c r="D2" s="27"/>
    </row>
    <row r="3" spans="2:7" ht="19.5" customHeight="1">
      <c r="B3" s="52" t="s">
        <v>52</v>
      </c>
      <c r="C3" s="52"/>
      <c r="D3" s="52"/>
      <c r="E3" s="53"/>
      <c r="F3" s="51" t="s">
        <v>50</v>
      </c>
      <c r="G3" s="51"/>
    </row>
    <row r="4" spans="2:7" ht="5.0999999999999996" customHeight="1">
      <c r="D4" s="27"/>
    </row>
    <row r="5" spans="2:7" ht="12.75" customHeight="1">
      <c r="B5" s="28" t="s">
        <v>30</v>
      </c>
      <c r="D5" s="27"/>
      <c r="E5" s="28" t="s">
        <v>35</v>
      </c>
      <c r="F5" s="28" t="s">
        <v>41</v>
      </c>
    </row>
    <row r="6" spans="2:7">
      <c r="B6" s="28" t="s">
        <v>31</v>
      </c>
      <c r="D6" s="27"/>
      <c r="E6" s="28" t="s">
        <v>36</v>
      </c>
      <c r="F6" s="28" t="s">
        <v>55</v>
      </c>
    </row>
    <row r="7" spans="2:7">
      <c r="B7" s="28" t="s">
        <v>32</v>
      </c>
      <c r="D7" s="27"/>
      <c r="E7" s="28" t="s">
        <v>39</v>
      </c>
      <c r="F7" s="28"/>
    </row>
    <row r="8" spans="2:7">
      <c r="D8" s="29"/>
    </row>
    <row r="9" spans="2:7">
      <c r="B9" s="30" t="s">
        <v>29</v>
      </c>
      <c r="C9" s="30" t="s">
        <v>53</v>
      </c>
      <c r="D9" s="29"/>
      <c r="E9" s="30" t="s">
        <v>37</v>
      </c>
      <c r="F9" s="30" t="s">
        <v>44</v>
      </c>
    </row>
    <row r="10" spans="2:7">
      <c r="B10" s="31" t="s">
        <v>6</v>
      </c>
      <c r="C10" s="32">
        <v>32</v>
      </c>
      <c r="D10" s="29"/>
      <c r="E10" s="33" t="s">
        <v>40</v>
      </c>
      <c r="F10" s="34">
        <v>2500</v>
      </c>
    </row>
    <row r="11" spans="2:7">
      <c r="B11" s="31" t="s">
        <v>7</v>
      </c>
      <c r="C11" s="32">
        <v>31</v>
      </c>
      <c r="D11" s="29"/>
    </row>
    <row r="12" spans="2:7">
      <c r="B12" s="31" t="s">
        <v>13</v>
      </c>
      <c r="C12" s="32">
        <v>8</v>
      </c>
      <c r="D12" s="29"/>
      <c r="E12" s="30" t="s">
        <v>46</v>
      </c>
      <c r="F12" s="35">
        <v>2049</v>
      </c>
    </row>
    <row r="13" spans="2:7">
      <c r="B13" s="31" t="s">
        <v>14</v>
      </c>
      <c r="C13" s="32">
        <v>6</v>
      </c>
      <c r="D13" s="29"/>
    </row>
    <row r="14" spans="2:7">
      <c r="B14" s="31" t="s">
        <v>15</v>
      </c>
      <c r="C14" s="32"/>
      <c r="D14" s="29"/>
    </row>
    <row r="15" spans="2:7">
      <c r="B15" s="31" t="s">
        <v>15</v>
      </c>
      <c r="C15" s="32"/>
      <c r="D15" s="29"/>
      <c r="E15" s="30" t="s">
        <v>54</v>
      </c>
      <c r="F15" s="30" t="s">
        <v>44</v>
      </c>
      <c r="G15" s="36" t="s">
        <v>22</v>
      </c>
    </row>
    <row r="16" spans="2:7">
      <c r="B16" s="31" t="s">
        <v>15</v>
      </c>
      <c r="C16" s="32"/>
      <c r="D16" s="29"/>
      <c r="E16" s="31" t="s">
        <v>8</v>
      </c>
      <c r="F16" s="34">
        <v>20000</v>
      </c>
      <c r="G16" s="37">
        <v>2020</v>
      </c>
    </row>
    <row r="17" spans="2:7">
      <c r="D17" s="29"/>
      <c r="E17" s="31" t="s">
        <v>9</v>
      </c>
      <c r="F17" s="34">
        <v>40000</v>
      </c>
      <c r="G17" s="37">
        <v>2023</v>
      </c>
    </row>
    <row r="18" spans="2:7" ht="25.5" customHeight="1">
      <c r="B18" s="38" t="s">
        <v>38</v>
      </c>
      <c r="C18" s="38" t="s">
        <v>44</v>
      </c>
      <c r="D18" s="29"/>
      <c r="E18" s="31" t="s">
        <v>10</v>
      </c>
      <c r="F18" s="34">
        <v>120000</v>
      </c>
      <c r="G18" s="37">
        <v>2033</v>
      </c>
    </row>
    <row r="19" spans="2:7">
      <c r="B19" s="39" t="s">
        <v>16</v>
      </c>
      <c r="C19" s="34">
        <v>5000</v>
      </c>
      <c r="D19" s="29"/>
      <c r="E19" s="31" t="s">
        <v>11</v>
      </c>
      <c r="F19" s="34">
        <v>120000</v>
      </c>
      <c r="G19" s="37">
        <v>2036</v>
      </c>
    </row>
    <row r="20" spans="2:7">
      <c r="B20" s="40" t="s">
        <v>17</v>
      </c>
      <c r="C20" s="34">
        <v>2000</v>
      </c>
      <c r="D20" s="29"/>
      <c r="E20" s="31" t="s">
        <v>2</v>
      </c>
      <c r="F20" s="34">
        <v>300000</v>
      </c>
      <c r="G20" s="37">
        <v>2039</v>
      </c>
    </row>
    <row r="21" spans="2:7">
      <c r="B21" s="41" t="s">
        <v>18</v>
      </c>
      <c r="C21" s="42">
        <f>C19-C20</f>
        <v>3000</v>
      </c>
      <c r="D21" s="29"/>
      <c r="E21" s="31" t="s">
        <v>12</v>
      </c>
      <c r="F21" s="34">
        <v>200000</v>
      </c>
      <c r="G21" s="37">
        <v>2043</v>
      </c>
    </row>
    <row r="22" spans="2:7">
      <c r="D22" s="29"/>
      <c r="E22" s="31" t="s">
        <v>15</v>
      </c>
      <c r="F22" s="34"/>
      <c r="G22" s="37"/>
    </row>
    <row r="23" spans="2:7" ht="15.75" customHeight="1">
      <c r="B23" s="30" t="s">
        <v>33</v>
      </c>
      <c r="C23" s="30" t="s">
        <v>44</v>
      </c>
      <c r="D23" s="29"/>
      <c r="E23" s="31" t="s">
        <v>15</v>
      </c>
      <c r="F23" s="34"/>
      <c r="G23" s="37"/>
    </row>
    <row r="24" spans="2:7">
      <c r="B24" s="31" t="s">
        <v>0</v>
      </c>
      <c r="C24" s="34">
        <v>150000</v>
      </c>
      <c r="D24" s="29"/>
      <c r="E24" s="31" t="s">
        <v>15</v>
      </c>
      <c r="F24" s="34"/>
      <c r="G24" s="37"/>
    </row>
    <row r="25" spans="2:7">
      <c r="B25" s="31" t="s">
        <v>47</v>
      </c>
      <c r="C25" s="34">
        <v>15000</v>
      </c>
      <c r="D25" s="29"/>
      <c r="E25" s="31" t="s">
        <v>15</v>
      </c>
      <c r="F25" s="34"/>
      <c r="G25" s="37"/>
    </row>
    <row r="26" spans="2:7">
      <c r="B26" s="31" t="s">
        <v>48</v>
      </c>
      <c r="C26" s="34">
        <v>10000</v>
      </c>
      <c r="D26" s="29"/>
      <c r="E26" s="31" t="s">
        <v>15</v>
      </c>
      <c r="F26" s="34"/>
      <c r="G26" s="37"/>
    </row>
    <row r="27" spans="2:7">
      <c r="B27" s="31" t="s">
        <v>1</v>
      </c>
      <c r="C27" s="34">
        <v>5000</v>
      </c>
      <c r="D27" s="29"/>
      <c r="E27" s="31" t="s">
        <v>15</v>
      </c>
      <c r="F27" s="34"/>
      <c r="G27" s="37"/>
    </row>
    <row r="28" spans="2:7">
      <c r="B28" s="31" t="s">
        <v>15</v>
      </c>
      <c r="C28" s="34"/>
      <c r="D28" s="29"/>
      <c r="E28" s="31" t="s">
        <v>15</v>
      </c>
      <c r="F28" s="34"/>
      <c r="G28" s="37"/>
    </row>
    <row r="29" spans="2:7">
      <c r="B29" s="31" t="s">
        <v>15</v>
      </c>
      <c r="C29" s="34"/>
      <c r="D29" s="29"/>
      <c r="E29" s="31" t="s">
        <v>15</v>
      </c>
      <c r="F29" s="34"/>
      <c r="G29" s="37"/>
    </row>
    <row r="30" spans="2:7">
      <c r="B30" s="31" t="s">
        <v>15</v>
      </c>
      <c r="C30" s="34"/>
      <c r="D30" s="29"/>
    </row>
    <row r="31" spans="2:7" ht="18.75">
      <c r="B31" s="31" t="s">
        <v>15</v>
      </c>
      <c r="C31" s="34"/>
      <c r="D31" s="29"/>
      <c r="E31" s="58" t="s">
        <v>42</v>
      </c>
      <c r="F31" s="59"/>
      <c r="G31" s="59"/>
    </row>
    <row r="32" spans="2:7">
      <c r="B32" s="31" t="s">
        <v>15</v>
      </c>
      <c r="C32" s="34"/>
      <c r="D32" s="29"/>
      <c r="E32" s="43" t="s">
        <v>51</v>
      </c>
      <c r="F32" s="60" t="s">
        <v>45</v>
      </c>
      <c r="G32" s="61"/>
    </row>
    <row r="33" spans="2:7" ht="17.25">
      <c r="B33" s="44" t="s">
        <v>49</v>
      </c>
      <c r="C33" s="45">
        <f>SUM(C24:C32)</f>
        <v>180000</v>
      </c>
      <c r="D33" s="29"/>
      <c r="E33" s="46">
        <f>F12</f>
        <v>2049</v>
      </c>
      <c r="F33" s="62">
        <f>('Расчёт ЛФП'!G36/12+VLOOKUP(E33,'доп необходимые расчеты'!E4:F48,2,0))/12</f>
        <v>4683.0119794916327</v>
      </c>
      <c r="G33" s="62"/>
    </row>
    <row r="34" spans="2:7">
      <c r="D34" s="29"/>
    </row>
    <row r="35" spans="2:7" ht="18.75">
      <c r="B35" s="30" t="s">
        <v>34</v>
      </c>
      <c r="C35" s="30" t="s">
        <v>44</v>
      </c>
      <c r="D35" s="29"/>
      <c r="E35" s="56" t="s">
        <v>43</v>
      </c>
      <c r="F35" s="56"/>
      <c r="G35" s="56"/>
    </row>
    <row r="36" spans="2:7" ht="15" customHeight="1">
      <c r="B36" s="31" t="s">
        <v>19</v>
      </c>
      <c r="C36" s="34">
        <v>4000</v>
      </c>
      <c r="D36" s="29"/>
      <c r="E36" s="63" t="s">
        <v>24</v>
      </c>
      <c r="F36" s="63" t="s">
        <v>26</v>
      </c>
      <c r="G36" s="63"/>
    </row>
    <row r="37" spans="2:7" ht="15" customHeight="1">
      <c r="B37" s="31" t="s">
        <v>15</v>
      </c>
      <c r="C37" s="34"/>
      <c r="D37" s="29"/>
      <c r="E37" s="63"/>
      <c r="F37" s="63"/>
      <c r="G37" s="63"/>
    </row>
    <row r="38" spans="2:7" ht="15" customHeight="1">
      <c r="B38" s="31" t="s">
        <v>15</v>
      </c>
      <c r="C38" s="34"/>
      <c r="D38" s="29"/>
      <c r="E38" s="63" t="s">
        <v>25</v>
      </c>
      <c r="F38" s="63" t="s">
        <v>27</v>
      </c>
      <c r="G38" s="63"/>
    </row>
    <row r="39" spans="2:7" ht="15" customHeight="1">
      <c r="B39" s="31" t="s">
        <v>15</v>
      </c>
      <c r="C39" s="34"/>
      <c r="D39" s="29"/>
      <c r="E39" s="63"/>
      <c r="F39" s="63"/>
      <c r="G39" s="63"/>
    </row>
    <row r="40" spans="2:7" ht="15" customHeight="1">
      <c r="B40" s="31" t="s">
        <v>15</v>
      </c>
      <c r="C40" s="34"/>
      <c r="D40" s="29"/>
      <c r="E40" s="57" t="s">
        <v>28</v>
      </c>
      <c r="F40" s="57"/>
      <c r="G40" s="57"/>
    </row>
    <row r="41" spans="2:7" ht="15" customHeight="1">
      <c r="B41" s="31" t="s">
        <v>15</v>
      </c>
      <c r="C41" s="34"/>
      <c r="D41" s="29"/>
      <c r="E41" s="57"/>
      <c r="F41" s="57"/>
      <c r="G41" s="57"/>
    </row>
    <row r="42" spans="2:7" ht="15" customHeight="1">
      <c r="B42" s="31" t="s">
        <v>15</v>
      </c>
      <c r="C42" s="34"/>
      <c r="D42" s="29"/>
    </row>
    <row r="43" spans="2:7" ht="15" customHeight="1">
      <c r="B43" s="31" t="s">
        <v>15</v>
      </c>
      <c r="C43" s="34"/>
      <c r="D43" s="29"/>
    </row>
    <row r="44" spans="2:7">
      <c r="B44" s="44" t="s">
        <v>49</v>
      </c>
      <c r="C44" s="45">
        <f>SUM(C36:C43)</f>
        <v>4000</v>
      </c>
      <c r="D44" s="29"/>
    </row>
    <row r="45" spans="2:7" ht="8.1" customHeight="1">
      <c r="D45" s="29"/>
    </row>
    <row r="46" spans="2:7" hidden="1">
      <c r="D46" s="29"/>
    </row>
    <row r="47" spans="2:7" hidden="1">
      <c r="D47" s="29"/>
    </row>
  </sheetData>
  <sheetProtection password="D01F" sheet="1" objects="1" scenarios="1" selectLockedCells="1"/>
  <mergeCells count="12">
    <mergeCell ref="F3:G3"/>
    <mergeCell ref="B3:E3"/>
    <mergeCell ref="B1:G1"/>
    <mergeCell ref="E35:G35"/>
    <mergeCell ref="E40:G41"/>
    <mergeCell ref="E31:G31"/>
    <mergeCell ref="F32:G32"/>
    <mergeCell ref="F33:G33"/>
    <mergeCell ref="E36:E37"/>
    <mergeCell ref="E38:E39"/>
    <mergeCell ref="F38:G39"/>
    <mergeCell ref="F36:G37"/>
  </mergeCells>
  <hyperlinks>
    <hyperlink ref="E38" r:id="rId1"/>
    <hyperlink ref="E36" r:id="rId2"/>
    <hyperlink ref="F36" r:id="rId3"/>
    <hyperlink ref="F38" r:id="rId4"/>
  </hyperlinks>
  <pageMargins left="0.7" right="0.7" top="0.75" bottom="0.75" header="0.3" footer="0.3"/>
  <pageSetup paperSize="9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I74"/>
  <sheetViews>
    <sheetView showGridLines="0" zoomScaleNormal="100" workbookViewId="0">
      <pane ySplit="5" topLeftCell="A6" activePane="bottomLeft" state="frozen"/>
      <selection pane="bottomLeft" activeCell="G2" sqref="G2"/>
    </sheetView>
  </sheetViews>
  <sheetFormatPr defaultColWidth="0" defaultRowHeight="15" zeroHeight="1"/>
  <cols>
    <col min="1" max="1" width="9.140625" style="14" customWidth="1"/>
    <col min="2" max="2" width="7.42578125" style="14" customWidth="1"/>
    <col min="3" max="3" width="14.42578125" style="25" customWidth="1"/>
    <col min="4" max="4" width="11.85546875" style="14" customWidth="1"/>
    <col min="5" max="5" width="11" style="14" customWidth="1"/>
    <col min="6" max="6" width="16.5703125" style="14" customWidth="1"/>
    <col min="7" max="7" width="13.140625" style="14" bestFit="1" customWidth="1"/>
    <col min="8" max="8" width="26.7109375" style="11" customWidth="1"/>
    <col min="9" max="9" width="19.28515625" style="11" customWidth="1"/>
    <col min="10" max="13" width="9.140625" style="11" hidden="1" customWidth="1"/>
    <col min="14" max="16384" width="9.140625" style="11" hidden="1"/>
  </cols>
  <sheetData>
    <row r="1" spans="1:9" ht="29.25" customHeight="1">
      <c r="A1" s="66" t="s">
        <v>20</v>
      </c>
      <c r="B1" s="66"/>
      <c r="C1" s="66"/>
      <c r="D1" s="66"/>
      <c r="E1" s="66"/>
      <c r="F1" s="66"/>
      <c r="G1" s="66"/>
      <c r="H1" s="66"/>
    </row>
    <row r="2" spans="1:9" ht="16.5" customHeight="1">
      <c r="A2" s="12"/>
      <c r="B2" s="12"/>
      <c r="C2" s="13"/>
      <c r="E2" s="15"/>
      <c r="F2" s="16" t="s">
        <v>21</v>
      </c>
      <c r="G2" s="50">
        <v>0.06</v>
      </c>
      <c r="H2" s="12"/>
      <c r="I2" s="12"/>
    </row>
    <row r="3" spans="1:9" ht="8.1" customHeight="1">
      <c r="A3" s="12"/>
      <c r="B3" s="12"/>
      <c r="C3" s="13"/>
      <c r="E3" s="15"/>
      <c r="F3" s="16"/>
      <c r="G3" s="17"/>
      <c r="H3" s="12"/>
      <c r="I3" s="12"/>
    </row>
    <row r="4" spans="1:9" ht="19.5" customHeight="1">
      <c r="A4" s="68" t="s">
        <v>3</v>
      </c>
      <c r="B4" s="68"/>
      <c r="C4" s="69" t="s">
        <v>56</v>
      </c>
      <c r="D4" s="64" t="s">
        <v>60</v>
      </c>
      <c r="E4" s="65"/>
      <c r="F4" s="68" t="s">
        <v>4</v>
      </c>
      <c r="G4" s="67" t="s">
        <v>5</v>
      </c>
      <c r="H4" s="67"/>
      <c r="I4" s="12"/>
    </row>
    <row r="5" spans="1:9" s="22" customFormat="1" ht="32.25" customHeight="1">
      <c r="A5" s="18" t="s">
        <v>3</v>
      </c>
      <c r="B5" s="19" t="s">
        <v>59</v>
      </c>
      <c r="C5" s="69"/>
      <c r="D5" s="19" t="s">
        <v>61</v>
      </c>
      <c r="E5" s="19" t="s">
        <v>62</v>
      </c>
      <c r="F5" s="68"/>
      <c r="G5" s="20" t="s">
        <v>57</v>
      </c>
      <c r="H5" s="18" t="s">
        <v>58</v>
      </c>
      <c r="I5" s="21"/>
    </row>
    <row r="6" spans="1:9">
      <c r="A6" s="23">
        <v>2019</v>
      </c>
      <c r="B6" s="23">
        <v>1</v>
      </c>
      <c r="C6" s="47">
        <f>IF(A6&lt;'Вводные данные'!$F$12,'Вводные данные'!$F$10*12,0)</f>
        <v>30000</v>
      </c>
      <c r="D6" s="24">
        <f>C6</f>
        <v>30000</v>
      </c>
      <c r="E6" s="24">
        <f>D6+F6-G6</f>
        <v>31800</v>
      </c>
      <c r="F6" s="24">
        <f>D6*$G$2</f>
        <v>1800</v>
      </c>
      <c r="G6" s="48" t="str">
        <f>IFERROR(INDEX('доп необходимые расчеты'!$A:$B,MATCH($A6,'доп необходимые расчеты'!$C:$C,0),3-COLUMN('доп необходимые расчеты'!A4)),"0")</f>
        <v>0</v>
      </c>
      <c r="H6" s="49" t="str">
        <f>IFERROR(INDEX('доп необходимые расчеты'!$A:$B,MATCH($A6,'доп необходимые расчеты'!$C:$C,0),3-COLUMN('доп необходимые расчеты'!B4)),"0")</f>
        <v>0</v>
      </c>
      <c r="I6" s="12"/>
    </row>
    <row r="7" spans="1:9">
      <c r="A7" s="23">
        <v>2020</v>
      </c>
      <c r="B7" s="23">
        <v>2</v>
      </c>
      <c r="C7" s="47">
        <f>IF(A7&lt;'Вводные данные'!$F$12,'Вводные данные'!$F$10*12,0)</f>
        <v>30000</v>
      </c>
      <c r="D7" s="24">
        <f t="shared" ref="D7:D50" si="0">C7+D6</f>
        <v>60000</v>
      </c>
      <c r="E7" s="24">
        <f t="shared" ref="E7:E50" si="1">E6+$C7+F7-G7</f>
        <v>45508</v>
      </c>
      <c r="F7" s="24">
        <f t="shared" ref="F7:F50" si="2">(C7+E6)*$G$2</f>
        <v>3708</v>
      </c>
      <c r="G7" s="48">
        <f>IFERROR(INDEX('доп необходимые расчеты'!$A:$B,MATCH($A7,'доп необходимые расчеты'!$C:$C,0),3-COLUMN('доп необходимые расчеты'!A5)),"0")</f>
        <v>20000</v>
      </c>
      <c r="H7" s="49" t="str">
        <f>IFERROR(INDEX('доп необходимые расчеты'!$A:$B,MATCH($A7,'доп необходимые расчеты'!$C:$C,0),3-COLUMN('доп необходимые расчеты'!B5)),"0")</f>
        <v>Автомобиль 1</v>
      </c>
      <c r="I7" s="12"/>
    </row>
    <row r="8" spans="1:9">
      <c r="A8" s="23">
        <v>2021</v>
      </c>
      <c r="B8" s="23">
        <v>3</v>
      </c>
      <c r="C8" s="47">
        <f>IF(A8&lt;'Вводные данные'!$F$12,'Вводные данные'!$F$10*12,0)</f>
        <v>30000</v>
      </c>
      <c r="D8" s="24">
        <f t="shared" si="0"/>
        <v>90000</v>
      </c>
      <c r="E8" s="24">
        <f t="shared" si="1"/>
        <v>80038.48</v>
      </c>
      <c r="F8" s="24">
        <f t="shared" si="2"/>
        <v>4530.4799999999996</v>
      </c>
      <c r="G8" s="48" t="str">
        <f>IFERROR(INDEX('доп необходимые расчеты'!$A:$B,MATCH($A8,'доп необходимые расчеты'!$C:$C,0),3-COLUMN('доп необходимые расчеты'!A6)),"0")</f>
        <v>0</v>
      </c>
      <c r="H8" s="49" t="str">
        <f>IFERROR(INDEX('доп необходимые расчеты'!$A:$B,MATCH($A8,'доп необходимые расчеты'!$C:$C,0),3-COLUMN('доп необходимые расчеты'!B6)),"0")</f>
        <v>0</v>
      </c>
      <c r="I8" s="12"/>
    </row>
    <row r="9" spans="1:9">
      <c r="A9" s="23">
        <v>2022</v>
      </c>
      <c r="B9" s="23">
        <v>4</v>
      </c>
      <c r="C9" s="47">
        <f>IF(A9&lt;'Вводные данные'!$F$12,'Вводные данные'!$F$10*12,0)</f>
        <v>30000</v>
      </c>
      <c r="D9" s="24">
        <f t="shared" si="0"/>
        <v>120000</v>
      </c>
      <c r="E9" s="24">
        <f t="shared" si="1"/>
        <v>116640.78879999999</v>
      </c>
      <c r="F9" s="24">
        <f t="shared" si="2"/>
        <v>6602.3087999999998</v>
      </c>
      <c r="G9" s="48" t="str">
        <f>IFERROR(INDEX('доп необходимые расчеты'!$A:$B,MATCH($A9,'доп необходимые расчеты'!$C:$C,0),3-COLUMN('доп необходимые расчеты'!A7)),"0")</f>
        <v>0</v>
      </c>
      <c r="H9" s="49" t="str">
        <f>IFERROR(INDEX('доп необходимые расчеты'!$A:$B,MATCH($A9,'доп необходимые расчеты'!$C:$C,0),3-COLUMN('доп необходимые расчеты'!B7)),"0")</f>
        <v>0</v>
      </c>
      <c r="I9" s="12"/>
    </row>
    <row r="10" spans="1:9">
      <c r="A10" s="23">
        <v>2023</v>
      </c>
      <c r="B10" s="23">
        <v>5</v>
      </c>
      <c r="C10" s="47">
        <f>IF(A10&lt;'Вводные данные'!$F$12,'Вводные данные'!$F$10*12,0)</f>
        <v>30000</v>
      </c>
      <c r="D10" s="24">
        <f t="shared" si="0"/>
        <v>150000</v>
      </c>
      <c r="E10" s="24">
        <f t="shared" si="1"/>
        <v>115439.23612799999</v>
      </c>
      <c r="F10" s="24">
        <f t="shared" si="2"/>
        <v>8798.4473279999984</v>
      </c>
      <c r="G10" s="48">
        <f>IFERROR(INDEX('доп необходимые расчеты'!$A:$B,MATCH($A10,'доп необходимые расчеты'!$C:$C,0),3-COLUMN('доп необходимые расчеты'!A8)),"0")</f>
        <v>40000</v>
      </c>
      <c r="H10" s="49" t="str">
        <f>IFERROR(INDEX('доп необходимые расчеты'!$A:$B,MATCH($A10,'доп необходимые расчеты'!$C:$C,0),3-COLUMN('доп необходимые расчеты'!B8)),"0")</f>
        <v>Автомобиль 2</v>
      </c>
      <c r="I10" s="12"/>
    </row>
    <row r="11" spans="1:9">
      <c r="A11" s="23">
        <v>2024</v>
      </c>
      <c r="B11" s="23">
        <v>6</v>
      </c>
      <c r="C11" s="47">
        <f>IF(A11&lt;'Вводные данные'!$F$12,'Вводные данные'!$F$10*12,0)</f>
        <v>30000</v>
      </c>
      <c r="D11" s="24">
        <f t="shared" si="0"/>
        <v>180000</v>
      </c>
      <c r="E11" s="24">
        <f t="shared" si="1"/>
        <v>154165.59029567998</v>
      </c>
      <c r="F11" s="24">
        <f t="shared" si="2"/>
        <v>8726.3541676799996</v>
      </c>
      <c r="G11" s="48" t="str">
        <f>IFERROR(INDEX('доп необходимые расчеты'!$A:$B,MATCH($A11,'доп необходимые расчеты'!$C:$C,0),3-COLUMN('доп необходимые расчеты'!A9)),"0")</f>
        <v>0</v>
      </c>
      <c r="H11" s="49" t="str">
        <f>IFERROR(INDEX('доп необходимые расчеты'!$A:$B,MATCH($A11,'доп необходимые расчеты'!$C:$C,0),3-COLUMN('доп необходимые расчеты'!B9)),"0")</f>
        <v>0</v>
      </c>
      <c r="I11" s="12"/>
    </row>
    <row r="12" spans="1:9">
      <c r="A12" s="23">
        <v>2025</v>
      </c>
      <c r="B12" s="23">
        <v>7</v>
      </c>
      <c r="C12" s="47">
        <f>IF(A12&lt;'Вводные данные'!$F$12,'Вводные данные'!$F$10*12,0)</f>
        <v>30000</v>
      </c>
      <c r="D12" s="24">
        <f t="shared" si="0"/>
        <v>210000</v>
      </c>
      <c r="E12" s="24">
        <f t="shared" si="1"/>
        <v>195215.52571342079</v>
      </c>
      <c r="F12" s="24">
        <f t="shared" si="2"/>
        <v>11049.935417740799</v>
      </c>
      <c r="G12" s="48" t="str">
        <f>IFERROR(INDEX('доп необходимые расчеты'!$A:$B,MATCH($A12,'доп необходимые расчеты'!$C:$C,0),3-COLUMN('доп необходимые расчеты'!A10)),"0")</f>
        <v>0</v>
      </c>
      <c r="H12" s="49" t="str">
        <f>IFERROR(INDEX('доп необходимые расчеты'!$A:$B,MATCH($A12,'доп необходимые расчеты'!$C:$C,0),3-COLUMN('доп необходимые расчеты'!B10)),"0")</f>
        <v>0</v>
      </c>
      <c r="I12" s="12"/>
    </row>
    <row r="13" spans="1:9">
      <c r="A13" s="23">
        <v>2026</v>
      </c>
      <c r="B13" s="23">
        <v>8</v>
      </c>
      <c r="C13" s="47">
        <f>IF(A13&lt;'Вводные данные'!$F$12,'Вводные данные'!$F$10*12,0)</f>
        <v>30000</v>
      </c>
      <c r="D13" s="24">
        <f t="shared" si="0"/>
        <v>240000</v>
      </c>
      <c r="E13" s="24">
        <f t="shared" si="1"/>
        <v>238728.45725622604</v>
      </c>
      <c r="F13" s="24">
        <f t="shared" si="2"/>
        <v>13512.931542805247</v>
      </c>
      <c r="G13" s="48" t="str">
        <f>IFERROR(INDEX('доп необходимые расчеты'!$A:$B,MATCH($A13,'доп необходимые расчеты'!$C:$C,0),3-COLUMN('доп необходимые расчеты'!A11)),"0")</f>
        <v>0</v>
      </c>
      <c r="H13" s="49" t="str">
        <f>IFERROR(INDEX('доп необходимые расчеты'!$A:$B,MATCH($A13,'доп необходимые расчеты'!$C:$C,0),3-COLUMN('доп необходимые расчеты'!B11)),"0")</f>
        <v>0</v>
      </c>
      <c r="I13" s="12"/>
    </row>
    <row r="14" spans="1:9">
      <c r="A14" s="23">
        <v>2027</v>
      </c>
      <c r="B14" s="23">
        <v>9</v>
      </c>
      <c r="C14" s="47">
        <f>IF(A14&lt;'Вводные данные'!$F$12,'Вводные данные'!$F$10*12,0)</f>
        <v>30000</v>
      </c>
      <c r="D14" s="24">
        <f t="shared" si="0"/>
        <v>270000</v>
      </c>
      <c r="E14" s="24">
        <f t="shared" si="1"/>
        <v>284852.16469159961</v>
      </c>
      <c r="F14" s="24">
        <f t="shared" si="2"/>
        <v>16123.707435373562</v>
      </c>
      <c r="G14" s="48" t="str">
        <f>IFERROR(INDEX('доп необходимые расчеты'!$A:$B,MATCH($A14,'доп необходимые расчеты'!$C:$C,0),3-COLUMN('доп необходимые расчеты'!A12)),"0")</f>
        <v>0</v>
      </c>
      <c r="H14" s="49" t="str">
        <f>IFERROR(INDEX('доп необходимые расчеты'!$A:$B,MATCH($A14,'доп необходимые расчеты'!$C:$C,0),3-COLUMN('доп необходимые расчеты'!B12)),"0")</f>
        <v>0</v>
      </c>
      <c r="I14" s="12"/>
    </row>
    <row r="15" spans="1:9">
      <c r="A15" s="23">
        <v>2028</v>
      </c>
      <c r="B15" s="23">
        <v>10</v>
      </c>
      <c r="C15" s="47">
        <f>IF(A15&lt;'Вводные данные'!$F$12,'Вводные данные'!$F$10*12,0)</f>
        <v>30000</v>
      </c>
      <c r="D15" s="24">
        <f t="shared" si="0"/>
        <v>300000</v>
      </c>
      <c r="E15" s="24">
        <f t="shared" si="1"/>
        <v>333743.29457309557</v>
      </c>
      <c r="F15" s="24">
        <f t="shared" si="2"/>
        <v>18891.129881495977</v>
      </c>
      <c r="G15" s="48" t="str">
        <f>IFERROR(INDEX('доп необходимые расчеты'!$A:$B,MATCH($A15,'доп необходимые расчеты'!$C:$C,0),3-COLUMN('доп необходимые расчеты'!A13)),"0")</f>
        <v>0</v>
      </c>
      <c r="H15" s="49" t="str">
        <f>IFERROR(INDEX('доп необходимые расчеты'!$A:$B,MATCH($A15,'доп необходимые расчеты'!$C:$C,0),3-COLUMN('доп необходимые расчеты'!B13)),"0")</f>
        <v>0</v>
      </c>
      <c r="I15" s="12"/>
    </row>
    <row r="16" spans="1:9">
      <c r="A16" s="23">
        <v>2029</v>
      </c>
      <c r="B16" s="23">
        <v>11</v>
      </c>
      <c r="C16" s="47">
        <f>IF(A16&lt;'Вводные данные'!$F$12,'Вводные данные'!$F$10*12,0)</f>
        <v>30000</v>
      </c>
      <c r="D16" s="24">
        <f t="shared" si="0"/>
        <v>330000</v>
      </c>
      <c r="E16" s="24">
        <f t="shared" si="1"/>
        <v>385567.89224748127</v>
      </c>
      <c r="F16" s="24">
        <f t="shared" si="2"/>
        <v>21824.597674385732</v>
      </c>
      <c r="G16" s="48" t="str">
        <f>IFERROR(INDEX('доп необходимые расчеты'!$A:$B,MATCH($A16,'доп необходимые расчеты'!$C:$C,0),3-COLUMN('доп необходимые расчеты'!A14)),"0")</f>
        <v>0</v>
      </c>
      <c r="H16" s="49" t="str">
        <f>IFERROR(INDEX('доп необходимые расчеты'!$A:$B,MATCH($A16,'доп необходимые расчеты'!$C:$C,0),3-COLUMN('доп необходимые расчеты'!B14)),"0")</f>
        <v>0</v>
      </c>
      <c r="I16" s="12"/>
    </row>
    <row r="17" spans="1:9">
      <c r="A17" s="23">
        <v>2030</v>
      </c>
      <c r="B17" s="23">
        <v>12</v>
      </c>
      <c r="C17" s="47">
        <f>IF(A17&lt;'Вводные данные'!$F$12,'Вводные данные'!$F$10*12,0)</f>
        <v>30000</v>
      </c>
      <c r="D17" s="24">
        <f t="shared" si="0"/>
        <v>360000</v>
      </c>
      <c r="E17" s="24">
        <f t="shared" si="1"/>
        <v>440501.96578233014</v>
      </c>
      <c r="F17" s="24">
        <f t="shared" si="2"/>
        <v>24934.073534848874</v>
      </c>
      <c r="G17" s="48" t="str">
        <f>IFERROR(INDEX('доп необходимые расчеты'!$A:$B,MATCH($A17,'доп необходимые расчеты'!$C:$C,0),3-COLUMN('доп необходимые расчеты'!A15)),"0")</f>
        <v>0</v>
      </c>
      <c r="H17" s="49" t="str">
        <f>IFERROR(INDEX('доп необходимые расчеты'!$A:$B,MATCH($A17,'доп необходимые расчеты'!$C:$C,0),3-COLUMN('доп необходимые расчеты'!B15)),"0")</f>
        <v>0</v>
      </c>
      <c r="I17" s="12"/>
    </row>
    <row r="18" spans="1:9">
      <c r="A18" s="23">
        <v>2031</v>
      </c>
      <c r="B18" s="23">
        <v>13</v>
      </c>
      <c r="C18" s="47">
        <f>IF(A18&lt;'Вводные данные'!$F$12,'Вводные данные'!$F$10*12,0)</f>
        <v>30000</v>
      </c>
      <c r="D18" s="24">
        <f t="shared" si="0"/>
        <v>390000</v>
      </c>
      <c r="E18" s="24">
        <f t="shared" si="1"/>
        <v>498732.08372926997</v>
      </c>
      <c r="F18" s="24">
        <f t="shared" si="2"/>
        <v>28230.117946939808</v>
      </c>
      <c r="G18" s="48" t="str">
        <f>IFERROR(INDEX('доп необходимые расчеты'!$A:$B,MATCH($A18,'доп необходимые расчеты'!$C:$C,0),3-COLUMN('доп необходимые расчеты'!A16)),"0")</f>
        <v>0</v>
      </c>
      <c r="H18" s="49" t="str">
        <f>IFERROR(INDEX('доп необходимые расчеты'!$A:$B,MATCH($A18,'доп необходимые расчеты'!$C:$C,0),3-COLUMN('доп необходимые расчеты'!B16)),"0")</f>
        <v>0</v>
      </c>
      <c r="I18" s="12"/>
    </row>
    <row r="19" spans="1:9">
      <c r="A19" s="23">
        <v>2032</v>
      </c>
      <c r="B19" s="23">
        <v>14</v>
      </c>
      <c r="C19" s="47">
        <f>IF(A19&lt;'Вводные данные'!$F$12,'Вводные данные'!$F$10*12,0)</f>
        <v>30000</v>
      </c>
      <c r="D19" s="24">
        <f t="shared" si="0"/>
        <v>420000</v>
      </c>
      <c r="E19" s="24">
        <f t="shared" si="1"/>
        <v>560456.00875302614</v>
      </c>
      <c r="F19" s="24">
        <f t="shared" si="2"/>
        <v>31723.925023756194</v>
      </c>
      <c r="G19" s="48" t="str">
        <f>IFERROR(INDEX('доп необходимые расчеты'!$A:$B,MATCH($A19,'доп необходимые расчеты'!$C:$C,0),3-COLUMN('доп необходимые расчеты'!A17)),"0")</f>
        <v>0</v>
      </c>
      <c r="H19" s="49" t="str">
        <f>IFERROR(INDEX('доп необходимые расчеты'!$A:$B,MATCH($A19,'доп необходимые расчеты'!$C:$C,0),3-COLUMN('доп необходимые расчеты'!B17)),"0")</f>
        <v>0</v>
      </c>
      <c r="I19" s="12"/>
    </row>
    <row r="20" spans="1:9">
      <c r="A20" s="23">
        <v>2033</v>
      </c>
      <c r="B20" s="23">
        <v>15</v>
      </c>
      <c r="C20" s="47">
        <f>IF(A20&lt;'Вводные данные'!$F$12,'Вводные данные'!$F$10*12,0)</f>
        <v>30000</v>
      </c>
      <c r="D20" s="24">
        <f t="shared" si="0"/>
        <v>450000</v>
      </c>
      <c r="E20" s="24">
        <f t="shared" si="1"/>
        <v>505883.36927820765</v>
      </c>
      <c r="F20" s="24">
        <f t="shared" si="2"/>
        <v>35427.360525181568</v>
      </c>
      <c r="G20" s="48">
        <f>IFERROR(INDEX('доп необходимые расчеты'!$A:$B,MATCH($A20,'доп необходимые расчеты'!$C:$C,0),3-COLUMN('доп необходимые расчеты'!A18)),"0")</f>
        <v>120000</v>
      </c>
      <c r="H20" s="49" t="str">
        <f>IFERROR(INDEX('доп необходимые расчеты'!$A:$B,MATCH($A20,'доп необходимые расчеты'!$C:$C,0),3-COLUMN('доп необходимые расчеты'!B18)),"0")</f>
        <v>Образование 1 ребенка</v>
      </c>
      <c r="I20" s="12"/>
    </row>
    <row r="21" spans="1:9">
      <c r="A21" s="23">
        <v>2034</v>
      </c>
      <c r="B21" s="23">
        <v>16</v>
      </c>
      <c r="C21" s="47">
        <f>IF(A21&lt;'Вводные данные'!$F$12,'Вводные данные'!$F$10*12,0)</f>
        <v>30000</v>
      </c>
      <c r="D21" s="24">
        <f t="shared" si="0"/>
        <v>480000</v>
      </c>
      <c r="E21" s="24">
        <f t="shared" si="1"/>
        <v>568036.37143490009</v>
      </c>
      <c r="F21" s="24">
        <f t="shared" si="2"/>
        <v>32153.002156692459</v>
      </c>
      <c r="G21" s="48" t="str">
        <f>IFERROR(INDEX('доп необходимые расчеты'!$A:$B,MATCH($A21,'доп необходимые расчеты'!$C:$C,0),3-COLUMN('доп необходимые расчеты'!A19)),"0")</f>
        <v>0</v>
      </c>
      <c r="H21" s="49" t="str">
        <f>IFERROR(INDEX('доп необходимые расчеты'!$A:$B,MATCH($A21,'доп необходимые расчеты'!$C:$C,0),3-COLUMN('доп необходимые расчеты'!B19)),"0")</f>
        <v>0</v>
      </c>
      <c r="I21" s="12"/>
    </row>
    <row r="22" spans="1:9">
      <c r="A22" s="23">
        <v>2035</v>
      </c>
      <c r="B22" s="23">
        <v>17</v>
      </c>
      <c r="C22" s="47">
        <f>IF(A22&lt;'Вводные данные'!$F$12,'Вводные данные'!$F$10*12,0)</f>
        <v>30000</v>
      </c>
      <c r="D22" s="24">
        <f t="shared" si="0"/>
        <v>510000</v>
      </c>
      <c r="E22" s="24">
        <f t="shared" si="1"/>
        <v>633918.55372099415</v>
      </c>
      <c r="F22" s="24">
        <f t="shared" si="2"/>
        <v>35882.182286094001</v>
      </c>
      <c r="G22" s="48" t="str">
        <f>IFERROR(INDEX('доп необходимые расчеты'!$A:$B,MATCH($A22,'доп необходимые расчеты'!$C:$C,0),3-COLUMN('доп необходимые расчеты'!A20)),"0")</f>
        <v>0</v>
      </c>
      <c r="H22" s="49" t="str">
        <f>IFERROR(INDEX('доп необходимые расчеты'!$A:$B,MATCH($A22,'доп необходимые расчеты'!$C:$C,0),3-COLUMN('доп необходимые расчеты'!B20)),"0")</f>
        <v>0</v>
      </c>
      <c r="I22" s="12"/>
    </row>
    <row r="23" spans="1:9">
      <c r="A23" s="23">
        <v>2036</v>
      </c>
      <c r="B23" s="23">
        <v>18</v>
      </c>
      <c r="C23" s="47">
        <f>IF(A23&lt;'Вводные данные'!$F$12,'Вводные данные'!$F$10*12,0)</f>
        <v>30000</v>
      </c>
      <c r="D23" s="24">
        <f t="shared" si="0"/>
        <v>540000</v>
      </c>
      <c r="E23" s="24">
        <f t="shared" si="1"/>
        <v>583753.66694425384</v>
      </c>
      <c r="F23" s="24">
        <f t="shared" si="2"/>
        <v>39835.11322325965</v>
      </c>
      <c r="G23" s="48">
        <f>IFERROR(INDEX('доп необходимые расчеты'!$A:$B,MATCH($A23,'доп необходимые расчеты'!$C:$C,0),3-COLUMN('доп необходимые расчеты'!A21)),"0")</f>
        <v>120000</v>
      </c>
      <c r="H23" s="49" t="str">
        <f>IFERROR(INDEX('доп необходимые расчеты'!$A:$B,MATCH($A23,'доп необходимые расчеты'!$C:$C,0),3-COLUMN('доп необходимые расчеты'!B21)),"0")</f>
        <v>Образование 2 ребенка</v>
      </c>
      <c r="I23" s="12"/>
    </row>
    <row r="24" spans="1:9">
      <c r="A24" s="23">
        <v>2037</v>
      </c>
      <c r="B24" s="23">
        <v>19</v>
      </c>
      <c r="C24" s="47">
        <f>IF(A24&lt;'Вводные данные'!$F$12,'Вводные данные'!$F$10*12,0)</f>
        <v>30000</v>
      </c>
      <c r="D24" s="24">
        <f t="shared" si="0"/>
        <v>570000</v>
      </c>
      <c r="E24" s="24">
        <f t="shared" si="1"/>
        <v>650578.88696090912</v>
      </c>
      <c r="F24" s="24">
        <f t="shared" si="2"/>
        <v>36825.220016655228</v>
      </c>
      <c r="G24" s="48" t="str">
        <f>IFERROR(INDEX('доп необходимые расчеты'!$A:$B,MATCH($A24,'доп необходимые расчеты'!$C:$C,0),3-COLUMN('доп необходимые расчеты'!A22)),"0")</f>
        <v>0</v>
      </c>
      <c r="H24" s="49" t="str">
        <f>IFERROR(INDEX('доп необходимые расчеты'!$A:$B,MATCH($A24,'доп необходимые расчеты'!$C:$C,0),3-COLUMN('доп необходимые расчеты'!B22)),"0")</f>
        <v>0</v>
      </c>
      <c r="I24" s="12"/>
    </row>
    <row r="25" spans="1:9">
      <c r="A25" s="23">
        <v>2038</v>
      </c>
      <c r="B25" s="23">
        <v>20</v>
      </c>
      <c r="C25" s="47">
        <f>IF(A25&lt;'Вводные данные'!$F$12,'Вводные данные'!$F$10*12,0)</f>
        <v>30000</v>
      </c>
      <c r="D25" s="24">
        <f t="shared" si="0"/>
        <v>600000</v>
      </c>
      <c r="E25" s="24">
        <f t="shared" si="1"/>
        <v>721413.62017856364</v>
      </c>
      <c r="F25" s="24">
        <f t="shared" si="2"/>
        <v>40834.733217654546</v>
      </c>
      <c r="G25" s="48" t="str">
        <f>IFERROR(INDEX('доп необходимые расчеты'!$A:$B,MATCH($A25,'доп необходимые расчеты'!$C:$C,0),3-COLUMN('доп необходимые расчеты'!A23)),"0")</f>
        <v>0</v>
      </c>
      <c r="H25" s="49" t="str">
        <f>IFERROR(INDEX('доп необходимые расчеты'!$A:$B,MATCH($A25,'доп необходимые расчеты'!$C:$C,0),3-COLUMN('доп необходимые расчеты'!B23)),"0")</f>
        <v>0</v>
      </c>
      <c r="I25" s="12"/>
    </row>
    <row r="26" spans="1:9">
      <c r="A26" s="23">
        <v>2039</v>
      </c>
      <c r="B26" s="23">
        <v>21</v>
      </c>
      <c r="C26" s="47">
        <f>IF(A26&lt;'Вводные данные'!$F$12,'Вводные данные'!$F$10*12,0)</f>
        <v>30000</v>
      </c>
      <c r="D26" s="24">
        <f t="shared" si="0"/>
        <v>630000</v>
      </c>
      <c r="E26" s="24">
        <f t="shared" si="1"/>
        <v>496498.4373892775</v>
      </c>
      <c r="F26" s="24">
        <f t="shared" si="2"/>
        <v>45084.817210713816</v>
      </c>
      <c r="G26" s="48">
        <f>IFERROR(INDEX('доп необходимые расчеты'!$A:$B,MATCH($A26,'доп необходимые расчеты'!$C:$C,0),3-COLUMN('доп необходимые расчеты'!A24)),"0")</f>
        <v>300000</v>
      </c>
      <c r="H26" s="49" t="str">
        <f>IFERROR(INDEX('доп необходимые расчеты'!$A:$B,MATCH($A26,'доп необходимые расчеты'!$C:$C,0),3-COLUMN('доп необходимые расчеты'!B24)),"0")</f>
        <v>Квартиры детям</v>
      </c>
      <c r="I26" s="12"/>
    </row>
    <row r="27" spans="1:9">
      <c r="A27" s="23">
        <v>2040</v>
      </c>
      <c r="B27" s="23">
        <v>22</v>
      </c>
      <c r="C27" s="47">
        <f>IF(A27&lt;'Вводные данные'!$F$12,'Вводные данные'!$F$10*12,0)</f>
        <v>30000</v>
      </c>
      <c r="D27" s="24">
        <f t="shared" si="0"/>
        <v>660000</v>
      </c>
      <c r="E27" s="24">
        <f t="shared" si="1"/>
        <v>558088.34363263415</v>
      </c>
      <c r="F27" s="24">
        <f t="shared" si="2"/>
        <v>31589.906243356651</v>
      </c>
      <c r="G27" s="48" t="str">
        <f>IFERROR(INDEX('доп необходимые расчеты'!$A:$B,MATCH($A27,'доп необходимые расчеты'!$C:$C,0),3-COLUMN('доп необходимые расчеты'!A25)),"0")</f>
        <v>0</v>
      </c>
      <c r="H27" s="49" t="str">
        <f>IFERROR(INDEX('доп необходимые расчеты'!$A:$B,MATCH($A27,'доп необходимые расчеты'!$C:$C,0),3-COLUMN('доп необходимые расчеты'!B25)),"0")</f>
        <v>0</v>
      </c>
      <c r="I27" s="12"/>
    </row>
    <row r="28" spans="1:9">
      <c r="A28" s="23">
        <v>2041</v>
      </c>
      <c r="B28" s="23">
        <v>23</v>
      </c>
      <c r="C28" s="47">
        <f>IF(A28&lt;'Вводные данные'!$F$12,'Вводные данные'!$F$10*12,0)</f>
        <v>30000</v>
      </c>
      <c r="D28" s="24">
        <f t="shared" si="0"/>
        <v>690000</v>
      </c>
      <c r="E28" s="24">
        <f t="shared" si="1"/>
        <v>623373.64425059222</v>
      </c>
      <c r="F28" s="24">
        <f t="shared" si="2"/>
        <v>35285.300617958048</v>
      </c>
      <c r="G28" s="48" t="str">
        <f>IFERROR(INDEX('доп необходимые расчеты'!$A:$B,MATCH($A28,'доп необходимые расчеты'!$C:$C,0),3-COLUMN('доп необходимые расчеты'!A26)),"0")</f>
        <v>0</v>
      </c>
      <c r="H28" s="49" t="str">
        <f>IFERROR(INDEX('доп необходимые расчеты'!$A:$B,MATCH($A28,'доп необходимые расчеты'!$C:$C,0),3-COLUMN('доп необходимые расчеты'!B26)),"0")</f>
        <v>0</v>
      </c>
      <c r="I28" s="12"/>
    </row>
    <row r="29" spans="1:9">
      <c r="A29" s="23">
        <v>2042</v>
      </c>
      <c r="B29" s="23">
        <v>24</v>
      </c>
      <c r="C29" s="47">
        <f>IF(A29&lt;'Вводные данные'!$F$12,'Вводные данные'!$F$10*12,0)</f>
        <v>30000</v>
      </c>
      <c r="D29" s="24">
        <f t="shared" si="0"/>
        <v>720000</v>
      </c>
      <c r="E29" s="24">
        <f t="shared" si="1"/>
        <v>692576.06290562777</v>
      </c>
      <c r="F29" s="24">
        <f t="shared" si="2"/>
        <v>39202.41865503553</v>
      </c>
      <c r="G29" s="48" t="str">
        <f>IFERROR(INDEX('доп необходимые расчеты'!$A:$B,MATCH($A29,'доп необходимые расчеты'!$C:$C,0),3-COLUMN('доп необходимые расчеты'!A27)),"0")</f>
        <v>0</v>
      </c>
      <c r="H29" s="49" t="str">
        <f>IFERROR(INDEX('доп необходимые расчеты'!$A:$B,MATCH($A29,'доп необходимые расчеты'!$C:$C,0),3-COLUMN('доп необходимые расчеты'!B27)),"0")</f>
        <v>0</v>
      </c>
      <c r="I29" s="12"/>
    </row>
    <row r="30" spans="1:9">
      <c r="A30" s="23">
        <v>2043</v>
      </c>
      <c r="B30" s="23">
        <v>25</v>
      </c>
      <c r="C30" s="47">
        <f>IF(A30&lt;'Вводные данные'!$F$12,'Вводные данные'!$F$10*12,0)</f>
        <v>30000</v>
      </c>
      <c r="D30" s="24">
        <f t="shared" si="0"/>
        <v>750000</v>
      </c>
      <c r="E30" s="24">
        <f t="shared" si="1"/>
        <v>565930.62667996541</v>
      </c>
      <c r="F30" s="24">
        <f t="shared" si="2"/>
        <v>43354.563774337665</v>
      </c>
      <c r="G30" s="48">
        <f>IFERROR(INDEX('доп необходимые расчеты'!$A:$B,MATCH($A30,'доп необходимые расчеты'!$C:$C,0),3-COLUMN('доп необходимые расчеты'!A28)),"0")</f>
        <v>200000</v>
      </c>
      <c r="H30" s="49" t="str">
        <f>IFERROR(INDEX('доп необходимые расчеты'!$A:$B,MATCH($A30,'доп необходимые расчеты'!$C:$C,0),3-COLUMN('доп необходимые расчеты'!B28)),"0")</f>
        <v>Покупка дома</v>
      </c>
      <c r="I30" s="12"/>
    </row>
    <row r="31" spans="1:9">
      <c r="A31" s="23">
        <v>2044</v>
      </c>
      <c r="B31" s="23">
        <v>26</v>
      </c>
      <c r="C31" s="47">
        <f>IF(A31&lt;'Вводные данные'!$F$12,'Вводные данные'!$F$10*12,0)</f>
        <v>30000</v>
      </c>
      <c r="D31" s="24">
        <f t="shared" si="0"/>
        <v>780000</v>
      </c>
      <c r="E31" s="24">
        <f t="shared" si="1"/>
        <v>631686.46428076329</v>
      </c>
      <c r="F31" s="24">
        <f t="shared" si="2"/>
        <v>35755.837600797924</v>
      </c>
      <c r="G31" s="48" t="str">
        <f>IFERROR(INDEX('доп необходимые расчеты'!$A:$B,MATCH($A31,'доп необходимые расчеты'!$C:$C,0),3-COLUMN('доп необходимые расчеты'!A29)),"0")</f>
        <v>0</v>
      </c>
      <c r="H31" s="49" t="str">
        <f>IFERROR(INDEX('доп необходимые расчеты'!$A:$B,MATCH($A31,'доп необходимые расчеты'!$C:$C,0),3-COLUMN('доп необходимые расчеты'!B29)),"0")</f>
        <v>0</v>
      </c>
      <c r="I31" s="12"/>
    </row>
    <row r="32" spans="1:9">
      <c r="A32" s="23">
        <v>2045</v>
      </c>
      <c r="B32" s="23">
        <v>27</v>
      </c>
      <c r="C32" s="47">
        <f>IF(A32&lt;'Вводные данные'!$F$12,'Вводные данные'!$F$10*12,0)</f>
        <v>30000</v>
      </c>
      <c r="D32" s="24">
        <f t="shared" si="0"/>
        <v>810000</v>
      </c>
      <c r="E32" s="24">
        <f t="shared" si="1"/>
        <v>701387.65213760908</v>
      </c>
      <c r="F32" s="24">
        <f t="shared" si="2"/>
        <v>39701.187856845798</v>
      </c>
      <c r="G32" s="48" t="str">
        <f>IFERROR(INDEX('доп необходимые расчеты'!$A:$B,MATCH($A32,'доп необходимые расчеты'!$C:$C,0),3-COLUMN('доп необходимые расчеты'!A30)),"0")</f>
        <v>0</v>
      </c>
      <c r="H32" s="49" t="str">
        <f>IFERROR(INDEX('доп необходимые расчеты'!$A:$B,MATCH($A32,'доп необходимые расчеты'!$C:$C,0),3-COLUMN('доп необходимые расчеты'!B30)),"0")</f>
        <v>0</v>
      </c>
      <c r="I32" s="12"/>
    </row>
    <row r="33" spans="1:9">
      <c r="A33" s="23">
        <v>2046</v>
      </c>
      <c r="B33" s="23">
        <v>28</v>
      </c>
      <c r="C33" s="47">
        <f>IF(A33&lt;'Вводные данные'!$F$12,'Вводные данные'!$F$10*12,0)</f>
        <v>30000</v>
      </c>
      <c r="D33" s="24">
        <f t="shared" si="0"/>
        <v>840000</v>
      </c>
      <c r="E33" s="24">
        <f t="shared" si="1"/>
        <v>775270.91126586567</v>
      </c>
      <c r="F33" s="24">
        <f t="shared" si="2"/>
        <v>43883.259128256541</v>
      </c>
      <c r="G33" s="48" t="str">
        <f>IFERROR(INDEX('доп необходимые расчеты'!$A:$B,MATCH($A33,'доп необходимые расчеты'!$C:$C,0),3-COLUMN('доп необходимые расчеты'!A31)),"0")</f>
        <v>0</v>
      </c>
      <c r="H33" s="49" t="str">
        <f>IFERROR(INDEX('доп необходимые расчеты'!$A:$B,MATCH($A33,'доп необходимые расчеты'!$C:$C,0),3-COLUMN('доп необходимые расчеты'!B31)),"0")</f>
        <v>0</v>
      </c>
      <c r="I33" s="12"/>
    </row>
    <row r="34" spans="1:9">
      <c r="A34" s="23">
        <v>2047</v>
      </c>
      <c r="B34" s="23">
        <v>29</v>
      </c>
      <c r="C34" s="47">
        <f>IF(A34&lt;'Вводные данные'!$F$12,'Вводные данные'!$F$10*12,0)</f>
        <v>30000</v>
      </c>
      <c r="D34" s="24">
        <f t="shared" si="0"/>
        <v>870000</v>
      </c>
      <c r="E34" s="24">
        <f t="shared" si="1"/>
        <v>853587.16594181757</v>
      </c>
      <c r="F34" s="24">
        <f t="shared" si="2"/>
        <v>48316.254675951939</v>
      </c>
      <c r="G34" s="48" t="str">
        <f>IFERROR(INDEX('доп необходимые расчеты'!$A:$B,MATCH($A34,'доп необходимые расчеты'!$C:$C,0),3-COLUMN('доп необходимые расчеты'!A32)),"0")</f>
        <v>0</v>
      </c>
      <c r="H34" s="49" t="str">
        <f>IFERROR(INDEX('доп необходимые расчеты'!$A:$B,MATCH($A34,'доп необходимые расчеты'!$C:$C,0),3-COLUMN('доп необходимые расчеты'!B32)),"0")</f>
        <v>0</v>
      </c>
      <c r="I34" s="12"/>
    </row>
    <row r="35" spans="1:9">
      <c r="A35" s="23">
        <v>2048</v>
      </c>
      <c r="B35" s="23">
        <v>30</v>
      </c>
      <c r="C35" s="47">
        <f>IF(A35&lt;'Вводные данные'!$F$12,'Вводные данные'!$F$10*12,0)</f>
        <v>30000</v>
      </c>
      <c r="D35" s="24">
        <f t="shared" si="0"/>
        <v>900000</v>
      </c>
      <c r="E35" s="24">
        <f t="shared" si="1"/>
        <v>936602.39589832665</v>
      </c>
      <c r="F35" s="24">
        <f t="shared" si="2"/>
        <v>53015.229956509051</v>
      </c>
      <c r="G35" s="48" t="str">
        <f>IFERROR(INDEX('доп необходимые расчеты'!$A:$B,MATCH($A35,'доп необходимые расчеты'!$C:$C,0),3-COLUMN('доп необходимые расчеты'!A33)),"0")</f>
        <v>0</v>
      </c>
      <c r="H35" s="49" t="str">
        <f>IFERROR(INDEX('доп необходимые расчеты'!$A:$B,MATCH($A35,'доп необходимые расчеты'!$C:$C,0),3-COLUMN('доп необходимые расчеты'!B33)),"0")</f>
        <v>0</v>
      </c>
      <c r="I35" s="12"/>
    </row>
    <row r="36" spans="1:9" ht="15" customHeight="1">
      <c r="A36" s="23">
        <v>2049</v>
      </c>
      <c r="B36" s="23">
        <v>31</v>
      </c>
      <c r="C36" s="47">
        <f>IF(A36&lt;'Вводные данные'!$F$12,'Вводные данные'!$F$10*12,0)</f>
        <v>0</v>
      </c>
      <c r="D36" s="24">
        <f t="shared" si="0"/>
        <v>900000</v>
      </c>
      <c r="E36" s="24">
        <f t="shared" si="1"/>
        <v>992798.53965222626</v>
      </c>
      <c r="F36" s="24">
        <f t="shared" si="2"/>
        <v>56196.143753899596</v>
      </c>
      <c r="G36" s="48" t="str">
        <f>IFERROR(INDEX('доп необходимые расчеты'!$A:$B,MATCH($A36,'доп необходимые расчеты'!$C:$C,0),3-COLUMN('доп необходимые расчеты'!A34)),"0")</f>
        <v>0</v>
      </c>
      <c r="H36" s="49" t="str">
        <f>IFERROR(INDEX('доп необходимые расчеты'!$A:$B,MATCH($A36,'доп необходимые расчеты'!$C:$C,0),3-COLUMN('доп необходимые расчеты'!B34)),"0")</f>
        <v>0</v>
      </c>
      <c r="I36" s="12"/>
    </row>
    <row r="37" spans="1:9">
      <c r="A37" s="23">
        <v>2050</v>
      </c>
      <c r="B37" s="23">
        <v>32</v>
      </c>
      <c r="C37" s="47">
        <f>IF(A37&lt;'Вводные данные'!$F$12,'Вводные данные'!$F$10*12,0)</f>
        <v>0</v>
      </c>
      <c r="D37" s="24">
        <f t="shared" si="0"/>
        <v>900000</v>
      </c>
      <c r="E37" s="24">
        <f t="shared" si="1"/>
        <v>1052366.4520313598</v>
      </c>
      <c r="F37" s="24">
        <f t="shared" si="2"/>
        <v>59567.912379133573</v>
      </c>
      <c r="G37" s="48" t="str">
        <f>IFERROR(INDEX('доп необходимые расчеты'!$A:$B,MATCH($A37,'доп необходимые расчеты'!$C:$C,0),3-COLUMN('доп необходимые расчеты'!A35)),"0")</f>
        <v>0</v>
      </c>
      <c r="H37" s="49" t="str">
        <f>IFERROR(INDEX('доп необходимые расчеты'!$A:$B,MATCH($A37,'доп необходимые расчеты'!$C:$C,0),3-COLUMN('доп необходимые расчеты'!B35)),"0")</f>
        <v>0</v>
      </c>
      <c r="I37" s="12"/>
    </row>
    <row r="38" spans="1:9">
      <c r="A38" s="23">
        <v>2051</v>
      </c>
      <c r="B38" s="23">
        <v>33</v>
      </c>
      <c r="C38" s="47">
        <f>IF(A38&lt;'Вводные данные'!$F$12,'Вводные данные'!$F$10*12,0)</f>
        <v>0</v>
      </c>
      <c r="D38" s="24">
        <f t="shared" si="0"/>
        <v>900000</v>
      </c>
      <c r="E38" s="24">
        <f t="shared" si="1"/>
        <v>1115508.4391532415</v>
      </c>
      <c r="F38" s="24">
        <f t="shared" si="2"/>
        <v>63141.987121881582</v>
      </c>
      <c r="G38" s="48" t="str">
        <f>IFERROR(INDEX('доп необходимые расчеты'!$A:$B,MATCH($A38,'доп необходимые расчеты'!$C:$C,0),3-COLUMN('доп необходимые расчеты'!A36)),"0")</f>
        <v>0</v>
      </c>
      <c r="H38" s="49" t="str">
        <f>IFERROR(INDEX('доп необходимые расчеты'!$A:$B,MATCH($A38,'доп необходимые расчеты'!$C:$C,0),3-COLUMN('доп необходимые расчеты'!B36)),"0")</f>
        <v>0</v>
      </c>
      <c r="I38" s="12"/>
    </row>
    <row r="39" spans="1:9">
      <c r="A39" s="23">
        <v>2052</v>
      </c>
      <c r="B39" s="23">
        <v>34</v>
      </c>
      <c r="C39" s="47">
        <f>IF(A39&lt;'Вводные данные'!$F$12,'Вводные данные'!$F$10*12,0)</f>
        <v>0</v>
      </c>
      <c r="D39" s="24">
        <f t="shared" si="0"/>
        <v>900000</v>
      </c>
      <c r="E39" s="24">
        <f t="shared" si="1"/>
        <v>1182438.945502436</v>
      </c>
      <c r="F39" s="24">
        <f t="shared" si="2"/>
        <v>66930.506349194489</v>
      </c>
      <c r="G39" s="48" t="str">
        <f>IFERROR(INDEX('доп необходимые расчеты'!$A:$B,MATCH($A39,'доп необходимые расчеты'!$C:$C,0),3-COLUMN('доп необходимые расчеты'!A37)),"0")</f>
        <v>0</v>
      </c>
      <c r="H39" s="49" t="str">
        <f>IFERROR(INDEX('доп необходимые расчеты'!$A:$B,MATCH($A39,'доп необходимые расчеты'!$C:$C,0),3-COLUMN('доп необходимые расчеты'!B37)),"0")</f>
        <v>0</v>
      </c>
      <c r="I39" s="12"/>
    </row>
    <row r="40" spans="1:9">
      <c r="A40" s="23">
        <v>2053</v>
      </c>
      <c r="B40" s="23">
        <v>35</v>
      </c>
      <c r="C40" s="47">
        <f>IF(A40&lt;'Вводные данные'!$F$12,'Вводные данные'!$F$10*12,0)</f>
        <v>0</v>
      </c>
      <c r="D40" s="24">
        <f t="shared" si="0"/>
        <v>900000</v>
      </c>
      <c r="E40" s="24">
        <f t="shared" si="1"/>
        <v>1253385.2822325821</v>
      </c>
      <c r="F40" s="24">
        <f t="shared" si="2"/>
        <v>70946.336730146155</v>
      </c>
      <c r="G40" s="48" t="str">
        <f>IFERROR(INDEX('доп необходимые расчеты'!$A:$B,MATCH($A40,'доп необходимые расчеты'!$C:$C,0),3-COLUMN('доп необходимые расчеты'!A38)),"0")</f>
        <v>0</v>
      </c>
      <c r="H40" s="49" t="str">
        <f>IFERROR(INDEX('доп необходимые расчеты'!$A:$B,MATCH($A40,'доп необходимые расчеты'!$C:$C,0),3-COLUMN('доп необходимые расчеты'!B38)),"0")</f>
        <v>0</v>
      </c>
      <c r="I40" s="12"/>
    </row>
    <row r="41" spans="1:9">
      <c r="A41" s="23">
        <v>2054</v>
      </c>
      <c r="B41" s="23">
        <v>36</v>
      </c>
      <c r="C41" s="47">
        <f>IF(A41&lt;'Вводные данные'!$F$12,'Вводные данные'!$F$10*12,0)</f>
        <v>0</v>
      </c>
      <c r="D41" s="24">
        <f t="shared" si="0"/>
        <v>900000</v>
      </c>
      <c r="E41" s="24">
        <f t="shared" si="1"/>
        <v>1328588.399166537</v>
      </c>
      <c r="F41" s="24">
        <f t="shared" si="2"/>
        <v>75203.116933954923</v>
      </c>
      <c r="G41" s="48" t="str">
        <f>IFERROR(INDEX('доп необходимые расчеты'!$A:$B,MATCH($A41,'доп необходимые расчеты'!$C:$C,0),3-COLUMN('доп необходимые расчеты'!A39)),"0")</f>
        <v>0</v>
      </c>
      <c r="H41" s="49" t="str">
        <f>IFERROR(INDEX('доп необходимые расчеты'!$A:$B,MATCH($A41,'доп необходимые расчеты'!$C:$C,0),3-COLUMN('доп необходимые расчеты'!B39)),"0")</f>
        <v>0</v>
      </c>
      <c r="I41" s="12"/>
    </row>
    <row r="42" spans="1:9">
      <c r="A42" s="23">
        <v>2055</v>
      </c>
      <c r="B42" s="23">
        <v>37</v>
      </c>
      <c r="C42" s="47">
        <f>IF(A42&lt;'Вводные данные'!$F$12,'Вводные данные'!$F$10*12,0)</f>
        <v>0</v>
      </c>
      <c r="D42" s="24">
        <f t="shared" si="0"/>
        <v>900000</v>
      </c>
      <c r="E42" s="24">
        <f t="shared" si="1"/>
        <v>1408303.7031165292</v>
      </c>
      <c r="F42" s="24">
        <f t="shared" si="2"/>
        <v>79715.303949992216</v>
      </c>
      <c r="G42" s="48" t="str">
        <f>IFERROR(INDEX('доп необходимые расчеты'!$A:$B,MATCH($A42,'доп необходимые расчеты'!$C:$C,0),3-COLUMN('доп необходимые расчеты'!A40)),"0")</f>
        <v>0</v>
      </c>
      <c r="H42" s="49" t="str">
        <f>IFERROR(INDEX('доп необходимые расчеты'!$A:$B,MATCH($A42,'доп необходимые расчеты'!$C:$C,0),3-COLUMN('доп необходимые расчеты'!B40)),"0")</f>
        <v>0</v>
      </c>
      <c r="I42" s="12"/>
    </row>
    <row r="43" spans="1:9">
      <c r="A43" s="23">
        <v>2056</v>
      </c>
      <c r="B43" s="23">
        <v>38</v>
      </c>
      <c r="C43" s="47">
        <f>IF(A43&lt;'Вводные данные'!$F$12,'Вводные данные'!$F$10*12,0)</f>
        <v>0</v>
      </c>
      <c r="D43" s="24">
        <f t="shared" si="0"/>
        <v>900000</v>
      </c>
      <c r="E43" s="24">
        <f t="shared" si="1"/>
        <v>1492801.9253035209</v>
      </c>
      <c r="F43" s="24">
        <f t="shared" si="2"/>
        <v>84498.222186991741</v>
      </c>
      <c r="G43" s="48" t="str">
        <f>IFERROR(INDEX('доп необходимые расчеты'!$A:$B,MATCH($A43,'доп необходимые расчеты'!$C:$C,0),3-COLUMN('доп необходимые расчеты'!A41)),"0")</f>
        <v>0</v>
      </c>
      <c r="H43" s="49" t="str">
        <f>IFERROR(INDEX('доп необходимые расчеты'!$A:$B,MATCH($A43,'доп необходимые расчеты'!$C:$C,0),3-COLUMN('доп необходимые расчеты'!B41)),"0")</f>
        <v>0</v>
      </c>
      <c r="I43" s="12"/>
    </row>
    <row r="44" spans="1:9">
      <c r="A44" s="23">
        <v>2057</v>
      </c>
      <c r="B44" s="23">
        <v>39</v>
      </c>
      <c r="C44" s="47">
        <f>IF(A44&lt;'Вводные данные'!$F$12,'Вводные данные'!$F$10*12,0)</f>
        <v>0</v>
      </c>
      <c r="D44" s="24">
        <f t="shared" si="0"/>
        <v>900000</v>
      </c>
      <c r="E44" s="24">
        <f t="shared" si="1"/>
        <v>1582370.040821732</v>
      </c>
      <c r="F44" s="24">
        <f t="shared" si="2"/>
        <v>89568.115518211242</v>
      </c>
      <c r="G44" s="48" t="str">
        <f>IFERROR(INDEX('доп необходимые расчеты'!$A:$B,MATCH($A44,'доп необходимые расчеты'!$C:$C,0),3-COLUMN('доп необходимые расчеты'!A42)),"0")</f>
        <v>0</v>
      </c>
      <c r="H44" s="49" t="str">
        <f>IFERROR(INDEX('доп необходимые расчеты'!$A:$B,MATCH($A44,'доп необходимые расчеты'!$C:$C,0),3-COLUMN('доп необходимые расчеты'!B42)),"0")</f>
        <v>0</v>
      </c>
      <c r="I44" s="12"/>
    </row>
    <row r="45" spans="1:9">
      <c r="A45" s="23">
        <v>2058</v>
      </c>
      <c r="B45" s="23">
        <v>40</v>
      </c>
      <c r="C45" s="47">
        <f>IF(A45&lt;'Вводные данные'!$F$12,'Вводные данные'!$F$10*12,0)</f>
        <v>0</v>
      </c>
      <c r="D45" s="24">
        <f t="shared" si="0"/>
        <v>900000</v>
      </c>
      <c r="E45" s="24">
        <f t="shared" si="1"/>
        <v>1677312.2432710358</v>
      </c>
      <c r="F45" s="24">
        <f t="shared" si="2"/>
        <v>94942.202449303921</v>
      </c>
      <c r="G45" s="48" t="str">
        <f>IFERROR(INDEX('доп необходимые расчеты'!$A:$B,MATCH($A45,'доп необходимые расчеты'!$C:$C,0),3-COLUMN('доп необходимые расчеты'!A43)),"0")</f>
        <v>0</v>
      </c>
      <c r="H45" s="49" t="str">
        <f>IFERROR(INDEX('доп необходимые расчеты'!$A:$B,MATCH($A45,'доп необходимые расчеты'!$C:$C,0),3-COLUMN('доп необходимые расчеты'!B43)),"0")</f>
        <v>0</v>
      </c>
      <c r="I45" s="12"/>
    </row>
    <row r="46" spans="1:9">
      <c r="A46" s="23">
        <v>2059</v>
      </c>
      <c r="B46" s="23">
        <v>41</v>
      </c>
      <c r="C46" s="47">
        <f>IF(A46&lt;'Вводные данные'!$F$12,'Вводные данные'!$F$10*12,0)</f>
        <v>0</v>
      </c>
      <c r="D46" s="24">
        <f t="shared" si="0"/>
        <v>900000</v>
      </c>
      <c r="E46" s="24">
        <f t="shared" si="1"/>
        <v>1777950.9778672981</v>
      </c>
      <c r="F46" s="24">
        <f t="shared" si="2"/>
        <v>100638.73459626215</v>
      </c>
      <c r="G46" s="48" t="str">
        <f>IFERROR(INDEX('доп необходимые расчеты'!$A:$B,MATCH($A46,'доп необходимые расчеты'!$C:$C,0),3-COLUMN('доп необходимые расчеты'!A44)),"0")</f>
        <v>0</v>
      </c>
      <c r="H46" s="49" t="str">
        <f>IFERROR(INDEX('доп необходимые расчеты'!$A:$B,MATCH($A46,'доп необходимые расчеты'!$C:$C,0),3-COLUMN('доп необходимые расчеты'!B44)),"0")</f>
        <v>0</v>
      </c>
      <c r="I46" s="12"/>
    </row>
    <row r="47" spans="1:9">
      <c r="A47" s="23">
        <v>2060</v>
      </c>
      <c r="B47" s="23">
        <v>42</v>
      </c>
      <c r="C47" s="47">
        <f>IF(A47&lt;'Вводные данные'!$F$12,'Вводные данные'!$F$10*12,0)</f>
        <v>0</v>
      </c>
      <c r="D47" s="24">
        <f t="shared" si="0"/>
        <v>900000</v>
      </c>
      <c r="E47" s="24">
        <f t="shared" si="1"/>
        <v>1884628.036539336</v>
      </c>
      <c r="F47" s="24">
        <f t="shared" si="2"/>
        <v>106677.05867203788</v>
      </c>
      <c r="G47" s="48" t="str">
        <f>IFERROR(INDEX('доп необходимые расчеты'!$A:$B,MATCH($A47,'доп необходимые расчеты'!$C:$C,0),3-COLUMN('доп необходимые расчеты'!A45)),"0")</f>
        <v>0</v>
      </c>
      <c r="H47" s="49" t="str">
        <f>IFERROR(INDEX('доп необходимые расчеты'!$A:$B,MATCH($A47,'доп необходимые расчеты'!$C:$C,0),3-COLUMN('доп необходимые расчеты'!B45)),"0")</f>
        <v>0</v>
      </c>
      <c r="I47" s="12"/>
    </row>
    <row r="48" spans="1:9">
      <c r="A48" s="23">
        <v>2061</v>
      </c>
      <c r="B48" s="23">
        <v>43</v>
      </c>
      <c r="C48" s="47">
        <f>IF(A48&lt;'Вводные данные'!$F$12,'Вводные данные'!$F$10*12,0)</f>
        <v>0</v>
      </c>
      <c r="D48" s="24">
        <f t="shared" si="0"/>
        <v>900000</v>
      </c>
      <c r="E48" s="24">
        <f t="shared" si="1"/>
        <v>1997705.718731696</v>
      </c>
      <c r="F48" s="24">
        <f t="shared" si="2"/>
        <v>113077.68219236015</v>
      </c>
      <c r="G48" s="48" t="str">
        <f>IFERROR(INDEX('доп необходимые расчеты'!$A:$B,MATCH($A48,'доп необходимые расчеты'!$C:$C,0),3-COLUMN('доп необходимые расчеты'!A46)),"0")</f>
        <v>0</v>
      </c>
      <c r="H48" s="49" t="str">
        <f>IFERROR(INDEX('доп необходимые расчеты'!$A:$B,MATCH($A48,'доп необходимые расчеты'!$C:$C,0),3-COLUMN('доп необходимые расчеты'!B46)),"0")</f>
        <v>0</v>
      </c>
      <c r="I48" s="12"/>
    </row>
    <row r="49" spans="1:9">
      <c r="A49" s="23">
        <v>2062</v>
      </c>
      <c r="B49" s="23">
        <v>44</v>
      </c>
      <c r="C49" s="47">
        <f>IF(A49&lt;'Вводные данные'!$F$12,'Вводные данные'!$F$10*12,0)</f>
        <v>0</v>
      </c>
      <c r="D49" s="24">
        <f t="shared" si="0"/>
        <v>900000</v>
      </c>
      <c r="E49" s="24">
        <f t="shared" si="1"/>
        <v>2117568.0618555979</v>
      </c>
      <c r="F49" s="24">
        <f t="shared" si="2"/>
        <v>119862.34312390175</v>
      </c>
      <c r="G49" s="48" t="str">
        <f>IFERROR(INDEX('доп необходимые расчеты'!$A:$B,MATCH($A49,'доп необходимые расчеты'!$C:$C,0),3-COLUMN('доп необходимые расчеты'!A47)),"0")</f>
        <v>0</v>
      </c>
      <c r="H49" s="49" t="str">
        <f>IFERROR(INDEX('доп необходимые расчеты'!$A:$B,MATCH($A49,'доп необходимые расчеты'!$C:$C,0),3-COLUMN('доп необходимые расчеты'!B47)),"0")</f>
        <v>0</v>
      </c>
      <c r="I49" s="12"/>
    </row>
    <row r="50" spans="1:9">
      <c r="A50" s="23">
        <v>2063</v>
      </c>
      <c r="B50" s="23">
        <v>45</v>
      </c>
      <c r="C50" s="47">
        <f>IF(A50&lt;'Вводные данные'!$F$12,'Вводные данные'!$F$10*12,0)</f>
        <v>0</v>
      </c>
      <c r="D50" s="24">
        <f t="shared" si="0"/>
        <v>900000</v>
      </c>
      <c r="E50" s="24">
        <f t="shared" si="1"/>
        <v>2244622.1455669338</v>
      </c>
      <c r="F50" s="24">
        <f t="shared" si="2"/>
        <v>127054.08371133587</v>
      </c>
      <c r="G50" s="48" t="str">
        <f>IFERROR(INDEX('доп необходимые расчеты'!$A:$B,MATCH($A50,'доп необходимые расчеты'!$C:$C,0),3-COLUMN('доп необходимые расчеты'!A48)),"0")</f>
        <v>0</v>
      </c>
      <c r="H50" s="49" t="str">
        <f>IFERROR(INDEX('доп необходимые расчеты'!$A:$B,MATCH($A50,'доп необходимые расчеты'!$C:$C,0),3-COLUMN('доп необходимые расчеты'!B48)),"0")</f>
        <v>0</v>
      </c>
      <c r="I50" s="12"/>
    </row>
    <row r="51" spans="1:9">
      <c r="A51" s="12"/>
      <c r="B51" s="12"/>
      <c r="C51" s="13"/>
      <c r="D51" s="13"/>
      <c r="E51" s="13"/>
      <c r="F51" s="13"/>
      <c r="G51" s="12"/>
      <c r="H51" s="12"/>
      <c r="I51" s="12"/>
    </row>
    <row r="52" spans="1:9" hidden="1">
      <c r="A52" s="12"/>
      <c r="B52" s="12"/>
      <c r="C52" s="13"/>
      <c r="D52" s="13"/>
      <c r="E52" s="13"/>
      <c r="F52" s="13"/>
      <c r="G52" s="12"/>
      <c r="H52" s="12"/>
      <c r="I52" s="12"/>
    </row>
    <row r="53" spans="1:9" hidden="1">
      <c r="A53" s="12"/>
      <c r="B53" s="12"/>
      <c r="C53" s="13"/>
      <c r="D53" s="12"/>
      <c r="E53" s="12"/>
      <c r="F53" s="12"/>
      <c r="G53" s="12"/>
      <c r="H53" s="12"/>
      <c r="I53" s="12"/>
    </row>
    <row r="54" spans="1:9" hidden="1">
      <c r="A54" s="12"/>
      <c r="B54" s="12"/>
      <c r="C54" s="13"/>
      <c r="D54" s="12"/>
      <c r="E54" s="12"/>
      <c r="F54" s="12"/>
      <c r="G54" s="12"/>
      <c r="H54" s="12"/>
      <c r="I54" s="12"/>
    </row>
    <row r="55" spans="1:9" hidden="1">
      <c r="A55" s="12"/>
      <c r="B55" s="12"/>
      <c r="C55" s="13"/>
      <c r="D55" s="12"/>
      <c r="E55" s="12"/>
      <c r="F55" s="12"/>
      <c r="G55" s="12"/>
      <c r="H55" s="12"/>
      <c r="I55" s="12"/>
    </row>
    <row r="56" spans="1:9" hidden="1">
      <c r="A56" s="12"/>
      <c r="B56" s="12"/>
      <c r="C56" s="13"/>
      <c r="D56" s="12"/>
      <c r="E56" s="12"/>
      <c r="F56" s="12"/>
      <c r="G56" s="12"/>
      <c r="H56" s="12"/>
      <c r="I56" s="12"/>
    </row>
    <row r="57" spans="1:9" hidden="1">
      <c r="A57" s="12"/>
      <c r="B57" s="12"/>
      <c r="C57" s="13"/>
      <c r="D57" s="12"/>
      <c r="E57" s="12"/>
      <c r="F57" s="12"/>
      <c r="G57" s="12"/>
      <c r="H57" s="12"/>
      <c r="I57" s="12"/>
    </row>
    <row r="58" spans="1:9" hidden="1">
      <c r="A58" s="12"/>
      <c r="B58" s="12"/>
      <c r="C58" s="13"/>
      <c r="D58" s="12"/>
      <c r="E58" s="12"/>
      <c r="F58" s="12"/>
      <c r="G58" s="12"/>
      <c r="H58" s="12"/>
      <c r="I58" s="12"/>
    </row>
    <row r="59" spans="1:9" hidden="1">
      <c r="A59" s="12"/>
      <c r="B59" s="12"/>
      <c r="C59" s="13"/>
      <c r="D59" s="12"/>
      <c r="E59" s="12"/>
      <c r="F59" s="12"/>
      <c r="G59" s="12"/>
      <c r="H59" s="12"/>
      <c r="I59" s="12"/>
    </row>
    <row r="60" spans="1:9" hidden="1">
      <c r="A60" s="12"/>
      <c r="B60" s="12"/>
      <c r="C60" s="13"/>
      <c r="D60" s="12"/>
      <c r="E60" s="12"/>
      <c r="F60" s="12"/>
      <c r="G60" s="12"/>
      <c r="H60" s="12"/>
      <c r="I60" s="12"/>
    </row>
    <row r="61" spans="1:9" hidden="1">
      <c r="A61" s="12"/>
      <c r="B61" s="12"/>
      <c r="C61" s="13"/>
      <c r="D61" s="12"/>
      <c r="E61" s="12"/>
      <c r="F61" s="12"/>
      <c r="G61" s="12"/>
      <c r="H61" s="12"/>
      <c r="I61" s="12"/>
    </row>
    <row r="62" spans="1:9" hidden="1">
      <c r="A62" s="12"/>
      <c r="B62" s="12"/>
      <c r="C62" s="13"/>
      <c r="D62" s="12"/>
      <c r="E62" s="12"/>
      <c r="F62" s="12"/>
      <c r="G62" s="12"/>
      <c r="H62" s="12"/>
      <c r="I62" s="12"/>
    </row>
    <row r="63" spans="1:9" hidden="1">
      <c r="A63" s="12"/>
      <c r="B63" s="12"/>
      <c r="C63" s="13"/>
      <c r="D63" s="12"/>
      <c r="E63" s="12"/>
      <c r="F63" s="12"/>
      <c r="G63" s="12"/>
      <c r="H63" s="12"/>
      <c r="I63" s="12"/>
    </row>
    <row r="64" spans="1:9" hidden="1">
      <c r="A64" s="12"/>
      <c r="B64" s="12"/>
      <c r="C64" s="13"/>
      <c r="D64" s="12"/>
      <c r="E64" s="12"/>
      <c r="F64" s="12"/>
      <c r="G64" s="12"/>
      <c r="H64" s="12"/>
      <c r="I64" s="12"/>
    </row>
    <row r="65" spans="1:9" hidden="1">
      <c r="A65" s="12"/>
      <c r="B65" s="12"/>
      <c r="C65" s="13"/>
      <c r="D65" s="12"/>
      <c r="E65" s="12"/>
      <c r="F65" s="12"/>
      <c r="G65" s="12"/>
      <c r="H65" s="12"/>
      <c r="I65" s="12"/>
    </row>
    <row r="66" spans="1:9" hidden="1">
      <c r="A66" s="12"/>
      <c r="B66" s="12"/>
      <c r="C66" s="13"/>
      <c r="D66" s="12"/>
      <c r="E66" s="12"/>
      <c r="F66" s="12"/>
      <c r="G66" s="12"/>
      <c r="H66" s="12"/>
      <c r="I66" s="12"/>
    </row>
    <row r="67" spans="1:9" hidden="1">
      <c r="A67" s="12"/>
      <c r="B67" s="12"/>
      <c r="C67" s="13"/>
      <c r="D67" s="12"/>
      <c r="E67" s="12"/>
      <c r="F67" s="12"/>
      <c r="G67" s="12"/>
      <c r="H67" s="12"/>
      <c r="I67" s="12"/>
    </row>
    <row r="68" spans="1:9" hidden="1">
      <c r="A68" s="12"/>
      <c r="B68" s="12"/>
      <c r="C68" s="13"/>
      <c r="D68" s="12"/>
      <c r="E68" s="12"/>
      <c r="F68" s="12"/>
      <c r="G68" s="12"/>
      <c r="H68" s="12"/>
      <c r="I68" s="12"/>
    </row>
    <row r="69" spans="1:9" hidden="1">
      <c r="A69" s="12"/>
      <c r="B69" s="12"/>
      <c r="C69" s="13"/>
      <c r="D69" s="12"/>
      <c r="E69" s="12"/>
      <c r="F69" s="12"/>
      <c r="G69" s="12"/>
      <c r="H69" s="12"/>
      <c r="I69" s="12"/>
    </row>
    <row r="70" spans="1:9" hidden="1">
      <c r="A70" s="12"/>
      <c r="B70" s="12"/>
      <c r="C70" s="13"/>
      <c r="D70" s="12"/>
      <c r="E70" s="12"/>
      <c r="F70" s="12"/>
      <c r="G70" s="12"/>
      <c r="H70" s="12"/>
      <c r="I70" s="12"/>
    </row>
    <row r="71" spans="1:9" hidden="1">
      <c r="A71" s="12"/>
      <c r="B71" s="12"/>
      <c r="C71" s="13"/>
      <c r="D71" s="12"/>
      <c r="E71" s="12"/>
      <c r="F71" s="12"/>
      <c r="G71" s="12"/>
      <c r="H71" s="12"/>
      <c r="I71" s="12"/>
    </row>
    <row r="72" spans="1:9" hidden="1">
      <c r="A72" s="12"/>
      <c r="B72" s="12"/>
      <c r="C72" s="13"/>
      <c r="D72" s="12"/>
      <c r="E72" s="12"/>
      <c r="F72" s="12"/>
      <c r="G72" s="12"/>
      <c r="H72" s="12"/>
      <c r="I72" s="12"/>
    </row>
    <row r="73" spans="1:9" hidden="1">
      <c r="A73" s="12"/>
      <c r="B73" s="12"/>
      <c r="C73" s="13"/>
      <c r="D73" s="12"/>
      <c r="E73" s="12"/>
      <c r="F73" s="12"/>
      <c r="G73" s="12"/>
      <c r="H73" s="12"/>
      <c r="I73" s="12"/>
    </row>
    <row r="74" spans="1:9" hidden="1"/>
  </sheetData>
  <sheetProtection password="D01F" sheet="1" objects="1" scenarios="1" selectLockedCells="1"/>
  <mergeCells count="6">
    <mergeCell ref="D4:E4"/>
    <mergeCell ref="A1:H1"/>
    <mergeCell ref="G4:H4"/>
    <mergeCell ref="F4:F5"/>
    <mergeCell ref="A4:B4"/>
    <mergeCell ref="C4:C5"/>
  </mergeCells>
  <conditionalFormatting sqref="G6:H50">
    <cfRule type="beginsWith" dxfId="2" priority="5" operator="beginsWith" text="0">
      <formula>LEFT(G6,1)="0"</formula>
    </cfRule>
  </conditionalFormatting>
  <conditionalFormatting sqref="C6:C50">
    <cfRule type="cellIs" dxfId="1" priority="2" operator="equal">
      <formula>0</formula>
    </cfRule>
  </conditionalFormatting>
  <conditionalFormatting sqref="E6:F5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3:F48"/>
  <sheetViews>
    <sheetView workbookViewId="0">
      <selection activeCell="F8" sqref="F8"/>
    </sheetView>
  </sheetViews>
  <sheetFormatPr defaultRowHeight="15"/>
  <cols>
    <col min="1" max="1" width="28.42578125" style="3" customWidth="1"/>
    <col min="2" max="2" width="12.28515625" style="3" customWidth="1"/>
    <col min="3" max="3" width="13.85546875" style="3" customWidth="1"/>
    <col min="4" max="5" width="9.140625" style="3"/>
    <col min="6" max="6" width="12.140625" style="3" customWidth="1"/>
    <col min="7" max="16384" width="9.140625" style="3"/>
  </cols>
  <sheetData>
    <row r="3" spans="1:6" ht="30.75" customHeight="1">
      <c r="A3" s="1" t="s">
        <v>54</v>
      </c>
      <c r="B3" s="1" t="s">
        <v>44</v>
      </c>
      <c r="C3" s="2" t="s">
        <v>22</v>
      </c>
      <c r="E3" s="4" t="s">
        <v>3</v>
      </c>
      <c r="F3" s="5" t="s">
        <v>4</v>
      </c>
    </row>
    <row r="4" spans="1:6">
      <c r="A4" s="6" t="str">
        <f>'Вводные данные'!E16</f>
        <v>Автомобиль 1</v>
      </c>
      <c r="B4" s="7">
        <f>'Вводные данные'!F16</f>
        <v>20000</v>
      </c>
      <c r="C4" s="6">
        <f>'Вводные данные'!G16</f>
        <v>2020</v>
      </c>
      <c r="E4" s="8">
        <f>'Расчёт ЛФП'!A6</f>
        <v>2019</v>
      </c>
      <c r="F4" s="9">
        <f>'Расчёт ЛФП'!F6</f>
        <v>1800</v>
      </c>
    </row>
    <row r="5" spans="1:6">
      <c r="A5" s="6" t="str">
        <f>'Вводные данные'!E17</f>
        <v>Автомобиль 2</v>
      </c>
      <c r="B5" s="7">
        <f>'Вводные данные'!F17</f>
        <v>40000</v>
      </c>
      <c r="C5" s="6">
        <f>'Вводные данные'!G17</f>
        <v>2023</v>
      </c>
      <c r="E5" s="10">
        <f>'Расчёт ЛФП'!A7</f>
        <v>2020</v>
      </c>
      <c r="F5" s="9">
        <f>'Расчёт ЛФП'!F7</f>
        <v>3708</v>
      </c>
    </row>
    <row r="6" spans="1:6">
      <c r="A6" s="6" t="str">
        <f>'Вводные данные'!E18</f>
        <v>Образование 1 ребенка</v>
      </c>
      <c r="B6" s="7">
        <f>'Вводные данные'!F18</f>
        <v>120000</v>
      </c>
      <c r="C6" s="6">
        <f>'Вводные данные'!G18</f>
        <v>2033</v>
      </c>
      <c r="E6" s="10">
        <f>'Расчёт ЛФП'!A8</f>
        <v>2021</v>
      </c>
      <c r="F6" s="9">
        <f>'Расчёт ЛФП'!F8</f>
        <v>4530.4799999999996</v>
      </c>
    </row>
    <row r="7" spans="1:6">
      <c r="A7" s="6" t="str">
        <f>'Вводные данные'!E19</f>
        <v>Образование 2 ребенка</v>
      </c>
      <c r="B7" s="7">
        <f>'Вводные данные'!F19</f>
        <v>120000</v>
      </c>
      <c r="C7" s="6">
        <f>'Вводные данные'!G19</f>
        <v>2036</v>
      </c>
      <c r="E7" s="10">
        <f>'Расчёт ЛФП'!A9</f>
        <v>2022</v>
      </c>
      <c r="F7" s="9">
        <f>'Расчёт ЛФП'!F9</f>
        <v>6602.3087999999998</v>
      </c>
    </row>
    <row r="8" spans="1:6">
      <c r="A8" s="6" t="str">
        <f>'Вводные данные'!E20</f>
        <v>Квартиры детям</v>
      </c>
      <c r="B8" s="7">
        <f>'Вводные данные'!F20</f>
        <v>300000</v>
      </c>
      <c r="C8" s="6">
        <f>'Вводные данные'!G20</f>
        <v>2039</v>
      </c>
      <c r="E8" s="10">
        <f>'Расчёт ЛФП'!A10</f>
        <v>2023</v>
      </c>
      <c r="F8" s="9">
        <f>'Расчёт ЛФП'!F10</f>
        <v>8798.4473279999984</v>
      </c>
    </row>
    <row r="9" spans="1:6">
      <c r="A9" s="6" t="str">
        <f>'Вводные данные'!E21</f>
        <v>Покупка дома</v>
      </c>
      <c r="B9" s="7">
        <f>'Вводные данные'!F21</f>
        <v>200000</v>
      </c>
      <c r="C9" s="6">
        <f>'Вводные данные'!G21</f>
        <v>2043</v>
      </c>
      <c r="E9" s="10">
        <f>'Расчёт ЛФП'!A11</f>
        <v>2024</v>
      </c>
      <c r="F9" s="9">
        <f>'Расчёт ЛФП'!F11</f>
        <v>8726.3541676799996</v>
      </c>
    </row>
    <row r="10" spans="1:6">
      <c r="A10" s="6" t="str">
        <f>'Вводные данные'!E22</f>
        <v>…</v>
      </c>
      <c r="B10" s="7">
        <f>'Вводные данные'!F22</f>
        <v>0</v>
      </c>
      <c r="C10" s="6">
        <f>'Вводные данные'!G22</f>
        <v>0</v>
      </c>
      <c r="E10" s="10">
        <f>'Расчёт ЛФП'!A12</f>
        <v>2025</v>
      </c>
      <c r="F10" s="9">
        <f>'Расчёт ЛФП'!F12</f>
        <v>11049.935417740799</v>
      </c>
    </row>
    <row r="11" spans="1:6">
      <c r="A11" s="6" t="str">
        <f>'Вводные данные'!E23</f>
        <v>…</v>
      </c>
      <c r="B11" s="7">
        <f>'Вводные данные'!F23</f>
        <v>0</v>
      </c>
      <c r="C11" s="6">
        <f>'Вводные данные'!G23</f>
        <v>0</v>
      </c>
      <c r="E11" s="10">
        <f>'Расчёт ЛФП'!A13</f>
        <v>2026</v>
      </c>
      <c r="F11" s="9">
        <f>'Расчёт ЛФП'!F13</f>
        <v>13512.931542805247</v>
      </c>
    </row>
    <row r="12" spans="1:6">
      <c r="A12" s="6" t="str">
        <f>'Вводные данные'!E24</f>
        <v>…</v>
      </c>
      <c r="B12" s="7">
        <f>'Вводные данные'!F24</f>
        <v>0</v>
      </c>
      <c r="C12" s="6">
        <f>'Вводные данные'!G24</f>
        <v>0</v>
      </c>
      <c r="E12" s="10">
        <f>'Расчёт ЛФП'!A14</f>
        <v>2027</v>
      </c>
      <c r="F12" s="9">
        <f>'Расчёт ЛФП'!F14</f>
        <v>16123.707435373562</v>
      </c>
    </row>
    <row r="13" spans="1:6">
      <c r="A13" s="6" t="str">
        <f>'Вводные данные'!E25</f>
        <v>…</v>
      </c>
      <c r="B13" s="7">
        <f>'Вводные данные'!F25</f>
        <v>0</v>
      </c>
      <c r="C13" s="6">
        <f>'Вводные данные'!G25</f>
        <v>0</v>
      </c>
      <c r="E13" s="10">
        <f>'Расчёт ЛФП'!A15</f>
        <v>2028</v>
      </c>
      <c r="F13" s="9">
        <f>'Расчёт ЛФП'!F15</f>
        <v>18891.129881495977</v>
      </c>
    </row>
    <row r="14" spans="1:6">
      <c r="A14" s="6" t="str">
        <f>'Вводные данные'!E26</f>
        <v>…</v>
      </c>
      <c r="B14" s="7">
        <f>'Вводные данные'!F26</f>
        <v>0</v>
      </c>
      <c r="C14" s="6">
        <f>'Вводные данные'!G26</f>
        <v>0</v>
      </c>
      <c r="E14" s="10">
        <f>'Расчёт ЛФП'!A16</f>
        <v>2029</v>
      </c>
      <c r="F14" s="9">
        <f>'Расчёт ЛФП'!F16</f>
        <v>21824.597674385732</v>
      </c>
    </row>
    <row r="15" spans="1:6">
      <c r="A15" s="6" t="str">
        <f>'Вводные данные'!E27</f>
        <v>…</v>
      </c>
      <c r="B15" s="7">
        <f>'Вводные данные'!F27</f>
        <v>0</v>
      </c>
      <c r="C15" s="6">
        <f>'Вводные данные'!G27</f>
        <v>0</v>
      </c>
      <c r="E15" s="10">
        <f>'Расчёт ЛФП'!A17</f>
        <v>2030</v>
      </c>
      <c r="F15" s="9">
        <f>'Расчёт ЛФП'!F17</f>
        <v>24934.073534848874</v>
      </c>
    </row>
    <row r="16" spans="1:6">
      <c r="A16" s="6" t="str">
        <f>'Вводные данные'!E28</f>
        <v>…</v>
      </c>
      <c r="B16" s="7">
        <f>'Вводные данные'!F28</f>
        <v>0</v>
      </c>
      <c r="C16" s="6">
        <f>'Вводные данные'!G28</f>
        <v>0</v>
      </c>
      <c r="E16" s="10">
        <f>'Расчёт ЛФП'!A18</f>
        <v>2031</v>
      </c>
      <c r="F16" s="9">
        <f>'Расчёт ЛФП'!F18</f>
        <v>28230.117946939808</v>
      </c>
    </row>
    <row r="17" spans="1:6">
      <c r="A17" s="6" t="str">
        <f>'Вводные данные'!E29</f>
        <v>…</v>
      </c>
      <c r="B17" s="7">
        <f>'Вводные данные'!F29</f>
        <v>0</v>
      </c>
      <c r="C17" s="6">
        <f>'Вводные данные'!G29</f>
        <v>0</v>
      </c>
      <c r="E17" s="10">
        <f>'Расчёт ЛФП'!A19</f>
        <v>2032</v>
      </c>
      <c r="F17" s="9">
        <f>'Расчёт ЛФП'!F19</f>
        <v>31723.925023756194</v>
      </c>
    </row>
    <row r="18" spans="1:6">
      <c r="E18" s="10">
        <f>'Расчёт ЛФП'!A20</f>
        <v>2033</v>
      </c>
      <c r="F18" s="9">
        <f>'Расчёт ЛФП'!F20</f>
        <v>35427.360525181568</v>
      </c>
    </row>
    <row r="19" spans="1:6">
      <c r="E19" s="10">
        <f>'Расчёт ЛФП'!A21</f>
        <v>2034</v>
      </c>
      <c r="F19" s="9">
        <f>'Расчёт ЛФП'!F21</f>
        <v>32153.002156692459</v>
      </c>
    </row>
    <row r="20" spans="1:6">
      <c r="E20" s="10">
        <f>'Расчёт ЛФП'!A22</f>
        <v>2035</v>
      </c>
      <c r="F20" s="9">
        <f>'Расчёт ЛФП'!F22</f>
        <v>35882.182286094001</v>
      </c>
    </row>
    <row r="21" spans="1:6">
      <c r="E21" s="10">
        <f>'Расчёт ЛФП'!A23</f>
        <v>2036</v>
      </c>
      <c r="F21" s="9">
        <f>'Расчёт ЛФП'!F23</f>
        <v>39835.11322325965</v>
      </c>
    </row>
    <row r="22" spans="1:6">
      <c r="E22" s="10">
        <f>'Расчёт ЛФП'!A24</f>
        <v>2037</v>
      </c>
      <c r="F22" s="9">
        <f>'Расчёт ЛФП'!F24</f>
        <v>36825.220016655228</v>
      </c>
    </row>
    <row r="23" spans="1:6">
      <c r="E23" s="10">
        <f>'Расчёт ЛФП'!A25</f>
        <v>2038</v>
      </c>
      <c r="F23" s="9">
        <f>'Расчёт ЛФП'!F25</f>
        <v>40834.733217654546</v>
      </c>
    </row>
    <row r="24" spans="1:6">
      <c r="E24" s="10">
        <f>'Расчёт ЛФП'!A26</f>
        <v>2039</v>
      </c>
      <c r="F24" s="9">
        <f>'Расчёт ЛФП'!F26</f>
        <v>45084.817210713816</v>
      </c>
    </row>
    <row r="25" spans="1:6">
      <c r="E25" s="10">
        <f>'Расчёт ЛФП'!A27</f>
        <v>2040</v>
      </c>
      <c r="F25" s="9">
        <f>'Расчёт ЛФП'!F27</f>
        <v>31589.906243356651</v>
      </c>
    </row>
    <row r="26" spans="1:6">
      <c r="E26" s="10">
        <f>'Расчёт ЛФП'!A28</f>
        <v>2041</v>
      </c>
      <c r="F26" s="9">
        <f>'Расчёт ЛФП'!F28</f>
        <v>35285.300617958048</v>
      </c>
    </row>
    <row r="27" spans="1:6">
      <c r="E27" s="10">
        <f>'Расчёт ЛФП'!A29</f>
        <v>2042</v>
      </c>
      <c r="F27" s="9">
        <f>'Расчёт ЛФП'!F29</f>
        <v>39202.41865503553</v>
      </c>
    </row>
    <row r="28" spans="1:6">
      <c r="E28" s="10">
        <f>'Расчёт ЛФП'!A30</f>
        <v>2043</v>
      </c>
      <c r="F28" s="9">
        <f>'Расчёт ЛФП'!F30</f>
        <v>43354.563774337665</v>
      </c>
    </row>
    <row r="29" spans="1:6">
      <c r="E29" s="10">
        <f>'Расчёт ЛФП'!A31</f>
        <v>2044</v>
      </c>
      <c r="F29" s="9">
        <f>'Расчёт ЛФП'!F31</f>
        <v>35755.837600797924</v>
      </c>
    </row>
    <row r="30" spans="1:6">
      <c r="E30" s="10">
        <f>'Расчёт ЛФП'!A32</f>
        <v>2045</v>
      </c>
      <c r="F30" s="9">
        <f>'Расчёт ЛФП'!F32</f>
        <v>39701.187856845798</v>
      </c>
    </row>
    <row r="31" spans="1:6">
      <c r="E31" s="10">
        <f>'Расчёт ЛФП'!A33</f>
        <v>2046</v>
      </c>
      <c r="F31" s="9">
        <f>'Расчёт ЛФП'!F33</f>
        <v>43883.259128256541</v>
      </c>
    </row>
    <row r="32" spans="1:6">
      <c r="E32" s="10">
        <f>'Расчёт ЛФП'!A34</f>
        <v>2047</v>
      </c>
      <c r="F32" s="9">
        <f>'Расчёт ЛФП'!F34</f>
        <v>48316.254675951939</v>
      </c>
    </row>
    <row r="33" spans="5:6">
      <c r="E33" s="10">
        <f>'Расчёт ЛФП'!A35</f>
        <v>2048</v>
      </c>
      <c r="F33" s="9">
        <f>'Расчёт ЛФП'!F35</f>
        <v>53015.229956509051</v>
      </c>
    </row>
    <row r="34" spans="5:6">
      <c r="E34" s="10">
        <f>'Расчёт ЛФП'!A36</f>
        <v>2049</v>
      </c>
      <c r="F34" s="9">
        <f>'Расчёт ЛФП'!F36</f>
        <v>56196.143753899596</v>
      </c>
    </row>
    <row r="35" spans="5:6">
      <c r="E35" s="10">
        <f>'Расчёт ЛФП'!A37</f>
        <v>2050</v>
      </c>
      <c r="F35" s="9">
        <f>'Расчёт ЛФП'!F37</f>
        <v>59567.912379133573</v>
      </c>
    </row>
    <row r="36" spans="5:6">
      <c r="E36" s="10">
        <f>'Расчёт ЛФП'!A38</f>
        <v>2051</v>
      </c>
      <c r="F36" s="9">
        <f>'Расчёт ЛФП'!F38</f>
        <v>63141.987121881582</v>
      </c>
    </row>
    <row r="37" spans="5:6">
      <c r="E37" s="10">
        <f>'Расчёт ЛФП'!A39</f>
        <v>2052</v>
      </c>
      <c r="F37" s="9">
        <f>'Расчёт ЛФП'!F39</f>
        <v>66930.506349194489</v>
      </c>
    </row>
    <row r="38" spans="5:6">
      <c r="E38" s="10">
        <f>'Расчёт ЛФП'!A40</f>
        <v>2053</v>
      </c>
      <c r="F38" s="9">
        <f>'Расчёт ЛФП'!F40</f>
        <v>70946.336730146155</v>
      </c>
    </row>
    <row r="39" spans="5:6">
      <c r="E39" s="10">
        <f>'Расчёт ЛФП'!A41</f>
        <v>2054</v>
      </c>
      <c r="F39" s="9">
        <f>'Расчёт ЛФП'!F41</f>
        <v>75203.116933954923</v>
      </c>
    </row>
    <row r="40" spans="5:6">
      <c r="E40" s="10">
        <f>'Расчёт ЛФП'!A42</f>
        <v>2055</v>
      </c>
      <c r="F40" s="9">
        <f>'Расчёт ЛФП'!F42</f>
        <v>79715.303949992216</v>
      </c>
    </row>
    <row r="41" spans="5:6">
      <c r="E41" s="10">
        <f>'Расчёт ЛФП'!A43</f>
        <v>2056</v>
      </c>
      <c r="F41" s="9">
        <f>'Расчёт ЛФП'!F43</f>
        <v>84498.222186991741</v>
      </c>
    </row>
    <row r="42" spans="5:6">
      <c r="E42" s="10">
        <f>'Расчёт ЛФП'!A44</f>
        <v>2057</v>
      </c>
      <c r="F42" s="9">
        <f>'Расчёт ЛФП'!F44</f>
        <v>89568.115518211242</v>
      </c>
    </row>
    <row r="43" spans="5:6">
      <c r="E43" s="10">
        <f>'Расчёт ЛФП'!A45</f>
        <v>2058</v>
      </c>
      <c r="F43" s="9">
        <f>'Расчёт ЛФП'!F45</f>
        <v>94942.202449303921</v>
      </c>
    </row>
    <row r="44" spans="5:6">
      <c r="E44" s="10">
        <f>'Расчёт ЛФП'!A46</f>
        <v>2059</v>
      </c>
      <c r="F44" s="9">
        <f>'Расчёт ЛФП'!F46</f>
        <v>100638.73459626215</v>
      </c>
    </row>
    <row r="45" spans="5:6">
      <c r="E45" s="10">
        <f>'Расчёт ЛФП'!A47</f>
        <v>2060</v>
      </c>
      <c r="F45" s="9">
        <f>'Расчёт ЛФП'!F47</f>
        <v>106677.05867203788</v>
      </c>
    </row>
    <row r="46" spans="5:6">
      <c r="E46" s="10">
        <f>'Расчёт ЛФП'!A48</f>
        <v>2061</v>
      </c>
      <c r="F46" s="9">
        <f>'Расчёт ЛФП'!F48</f>
        <v>113077.68219236015</v>
      </c>
    </row>
    <row r="47" spans="5:6">
      <c r="E47" s="10">
        <f>'Расчёт ЛФП'!A49</f>
        <v>2062</v>
      </c>
      <c r="F47" s="9">
        <f>'Расчёт ЛФП'!F49</f>
        <v>119862.34312390175</v>
      </c>
    </row>
    <row r="48" spans="5:6">
      <c r="E48" s="10">
        <f>'Расчёт ЛФП'!A50</f>
        <v>2063</v>
      </c>
      <c r="F48" s="9">
        <f>'Расчёт ЛФП'!F50</f>
        <v>127054.08371133587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Вводные данные</vt:lpstr>
      <vt:lpstr>Расчёт ЛФП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</dc:creator>
  <cp:lastModifiedBy>Дарья</cp:lastModifiedBy>
  <dcterms:created xsi:type="dcterms:W3CDTF">2018-12-29T08:19:46Z</dcterms:created>
  <dcterms:modified xsi:type="dcterms:W3CDTF">2019-01-10T11:56:48Z</dcterms:modified>
</cp:coreProperties>
</file>